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4ee9cfea7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7e2ddfa80b934db9"/>
    <x:sheet xmlns:r="http://schemas.openxmlformats.org/officeDocument/2006/relationships" name="Таблица" sheetId="2" r:id="R845268a2ee894d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0"/>
    <x:numFmt numFmtId="201" formatCode="0"/>
    <x:numFmt numFmtId="202" formatCode="0.000000"/>
    <x:numFmt numFmtId="203" formatCode="0.00"/>
  </x:numFmts>
  <x:fonts count="5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color rgb="FFFFFFFF"/>
      <x:name val="Arial"/>
    </x:font>
    <x:font>
      <x:b/>
      <x:sz val="1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C73"/>
      </x:patternFill>
    </x:fill>
    <x:fill>
      <x:patternFill patternType="solid">
        <x:fgColor rgb="FFFFF0C2"/>
      </x:patternFill>
    </x:fill>
    <x:fill>
      <x:patternFill patternType="solid">
        <x:fgColor rgb="FFE5F5F1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22E22"/>
      </x:font>
      <x:fill>
        <x:patternFill patternType="solid">
          <x:bgColor rgb="FFFFE4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0a8b5822c4c7b" /><Relationship Type="http://schemas.openxmlformats.org/officeDocument/2006/relationships/theme" Target="/xl/theme/theme1.xml" Id="R018ba9e1fd1844c0" /><Relationship Type="http://schemas.openxmlformats.org/officeDocument/2006/relationships/sharedStrings" Target="/xl/sharedStrings.xml" Id="R7d313b1f3627411f" /><Relationship Type="http://schemas.openxmlformats.org/officeDocument/2006/relationships/worksheet" Target="/xl/worksheets/sheet1.xml" Id="R7e2ddfa80b934db9" /><Relationship Type="http://schemas.openxmlformats.org/officeDocument/2006/relationships/worksheet" Target="/xl/worksheets/sheet2.xml" Id="R845268a2ee894d4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a8fa38fc721469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Расход по наполнению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Q, л/с</c:v>
          </c:tx>
          <c:spPr>
            <a:ln xmlns:a="http://schemas.openxmlformats.org/drawingml/2006/main" w="19050">
              <a:solidFill>
                <a:srgbClr val="087C73"/>
              </a:solidFill>
              <a:prstDash val="solid"/>
            </a:ln>
          </c:spPr>
          <c:marker>
            <c:symbol val="none"/>
          </c:marker>
          <c:cat>
            <c:strRef>
              <c:f>'Таблица'!$A$7:$A$106</c:f>
              <c:strCache>
                <c:ptCount val="0"/>
              </c:strCache>
            </c:strRef>
          </c:cat>
          <c:val>
            <c:numRef>
              <c:f>'Таблица'!$I$7:$I$106</c:f>
              <c:numCache>
                <c:formatCode>0.000000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Наполнение k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ickLblSkip val="10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Q, л/с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8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8fa38fc721469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bec64b20a4e4681" /></Relationships>
</file>

<file path=xl/worksheets/sheet1.xml><?xml version="1.0" encoding="utf-8"?>
<x:worksheet xmlns:x="http://schemas.openxmlformats.org/spreadsheetml/2006/main">
  <x:sheetPr>
    <x:tabColor rgb="FF087C73"/>
  </x:sheetPr>
  <x:sheetViews>
    <x:sheetView showGridLines="0" workbookViewId="0"/>
  </x:sheetViews>
  <x:sheetFormatPr defaultRowHeight="15"/>
  <x:cols>
    <x:col min="1" max="1" width="38" hidden="0" customWidth="1"/>
    <x:col min="2" max="2" width="17" hidden="0" customWidth="1"/>
    <x:col min="3" max="3" width="14" hidden="0" customWidth="1"/>
    <x:col min="4" max="4" width="3" hidden="0" customWidth="1"/>
    <x:col min="5" max="5" width="31" hidden="0" customWidth="1"/>
    <x:col min="6" max="6" width="19" hidden="0" customWidth="1"/>
    <x:col min="7" max="7" width="15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2" customHeight="1">
      <x:c r="A2" s="3" t="str">
        <x:v>SPVIV · Самотечный участок: Лукиных / Маннинг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2" customHeight="1">
      <x:c r="A3" s="2" t="str">
        <x:v>Пример ввода. Перед применением замените исходные данные; размеры — внутренние.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2" customHeight="1">
      <x:c r="A4" s="2" t="str">
        <x:v>Жёлтые ячейки — ввод. Формулы (не макросы) пересчитываются в Excel.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2" customHeight="1">
      <x:c r="A5" s="2" t="str">
        <x:v>Источник и область применения — ниже. Подпор и местные потери не учитываются.</x:v>
      </x:c>
      <x:c r="B5" s="2"/>
      <x:c r="C5" s="2"/>
      <x:c r="D5" s="2"/>
      <x:c r="E5" s="2"/>
      <x:c r="F5" s="2" t="str">
        <x:f>IF(AND(OR(B7=1,B7=2),OR(B8=1,B8=2),ISNUMBER(B12),B12&gt;=0.01,B12&lt;=1,ISNUMBER(B13),B13&gt;=0.00000001,B13&lt;=0.2,ISNUMBER(B15),B15&gt;0,ISNUMBER(B16),B16&gt;=0.1,B16&lt;=0.9,IF(B8=1,AND(ISNUMBER(B9),B9&gt;=0.05,B9&lt;=IF(B7=1,2.5,6)),AND(ISNUMBER(B10),B10&gt;=IF(B7=1,0.2,0.05),B10&lt;=IF(B7=1,2.5,20),ISNUMBER(B11),B11&gt;0)),IF(B7=2,AND(ISNUMBER(B14),B14&gt;=0.008,B14&lt;=0.05),TRUE)),"Ввод корректен","Проверьте ввод")</x:f>
        <x:v>Ввод корректен</x:v>
      </x:c>
      <x:c r="G5" s="2"/>
      <x:c r="H5" s="2"/>
      <x:c r="I5" s="2"/>
      <x:c r="J5" s="2"/>
      <x:c r="K5" s="2"/>
    </x:row>
    <x:row r="6" ht="26" customHeight="1">
      <x:c r="A6" s="5" t="str">
        <x:v>Исходные данные</x:v>
      </x:c>
      <x:c r="B6" s="5" t="str">
        <x:v>Значение</x:v>
      </x:c>
      <x:c r="C6" s="5" t="str">
        <x:v>Единица</x:v>
      </x:c>
      <x:c r="D6" s="2"/>
      <x:c r="E6" s="5" t="str">
        <x:v>Результат / промежуточное</x:v>
      </x:c>
      <x:c r="F6" s="5" t="str">
        <x:v>Значение</x:v>
      </x:c>
      <x:c r="G6" s="5" t="str">
        <x:v>Единица</x:v>
      </x:c>
      <x:c r="H6" s="2"/>
      <x:c r="I6" s="2"/>
      <x:c r="J6" s="2"/>
      <x:c r="K6" s="2"/>
    </x:row>
    <x:row r="7" ht="22" customHeight="1">
      <x:c r="A7" s="2" t="str">
        <x:v>Метод: 1 — Лукиных, 2 — Маннинг</x:v>
      </x:c>
      <x:c r="B7" s="8" t="n">
        <x:v>1</x:v>
      </x:c>
      <x:c r="C7" s="2" t="str">
        <x:v>код</x:v>
      </x:c>
      <x:c r="D7" s="2"/>
      <x:c r="E7" s="2" t="str">
        <x:v>Глубина h</x:v>
      </x:c>
      <x:c r="F7" s="9" t="n">
        <x:f>IF($F$5="Ввод корректен",IF(B8=1,B9,B11)*B12,"")</x:f>
        <x:v>0.3</x:v>
      </x:c>
      <x:c r="G7" s="2" t="str">
        <x:v>м</x:v>
      </x:c>
      <x:c r="H7" s="2"/>
      <x:c r="I7" s="2"/>
      <x:c r="J7" s="2"/>
      <x:c r="K7" s="2"/>
    </x:row>
    <x:row r="8" ht="22" customHeight="1">
      <x:c r="A8" s="2" t="str">
        <x:v>Форма: 1 — круг, 2 — лоток</x:v>
      </x:c>
      <x:c r="B8" s="8" t="n">
        <x:v>1</x:v>
      </x:c>
      <x:c r="C8" s="2" t="str">
        <x:v>код</x:v>
      </x:c>
      <x:c r="D8" s="2"/>
      <x:c r="E8" s="2" t="str">
        <x:v>Угол θ</x:v>
      </x:c>
      <x:c r="F8" s="9" t="n">
        <x:f>IF($F$5="Ввод корректен",IF(B8=1,2*ACOS(1-2*B12),0),"")</x:f>
        <x:v>3.141592653589793</x:v>
      </x:c>
      <x:c r="G8" s="2" t="str">
        <x:v>рад</x:v>
      </x:c>
      <x:c r="H8" s="2"/>
      <x:c r="I8" s="2"/>
      <x:c r="J8" s="2"/>
      <x:c r="K8" s="2"/>
    </x:row>
    <x:row r="9" ht="22" customHeight="1">
      <x:c r="A9" s="2" t="str">
        <x:v>Внутренний диаметр D</x:v>
      </x:c>
      <x:c r="B9" s="7" t="n">
        <x:v>0.6</x:v>
      </x:c>
      <x:c r="C9" s="2" t="str">
        <x:v>м</x:v>
      </x:c>
      <x:c r="D9" s="2"/>
      <x:c r="E9" s="2" t="str">
        <x:v>Площадь потока A</x:v>
      </x:c>
      <x:c r="F9" s="9" t="n">
        <x:f>IF($F$5="Ввод корректен",IF(B8=1,B9^2/8*(F8-SIN(F8)),B10*F7),"")</x:f>
        <x:v>0.1413716694115407</x:v>
      </x:c>
      <x:c r="G9" s="2" t="str">
        <x:v>м²</x:v>
      </x:c>
      <x:c r="H9" s="2"/>
      <x:c r="I9" s="2"/>
      <x:c r="J9" s="2"/>
      <x:c r="K9" s="2"/>
    </x:row>
    <x:row r="10" ht="22" customHeight="1">
      <x:c r="A10" s="2" t="str">
        <x:v>Ширина лотка B</x:v>
      </x:c>
      <x:c r="B10" s="7" t="n">
        <x:v>0.6</x:v>
      </x:c>
      <x:c r="C10" s="2" t="str">
        <x:v>м</x:v>
      </x:c>
      <x:c r="D10" s="2"/>
      <x:c r="E10" s="2" t="str">
        <x:v>Смоченный периметр P</x:v>
      </x:c>
      <x:c r="F10" s="9" t="n">
        <x:f>IF($F$5="Ввод корректен",IF(B8=1,B9*F8/2,B10+2*F7),"")</x:f>
        <x:v>0.9424777960769379</x:v>
      </x:c>
      <x:c r="G10" s="2" t="str">
        <x:v>м</x:v>
      </x:c>
      <x:c r="H10" s="2"/>
      <x:c r="I10" s="2"/>
      <x:c r="J10" s="2"/>
      <x:c r="K10" s="2"/>
    </x:row>
    <x:row r="11" ht="22" customHeight="1">
      <x:c r="A11" s="2" t="str">
        <x:v>Высота лотка H</x:v>
      </x:c>
      <x:c r="B11" s="7" t="n">
        <x:v>0.6</x:v>
      </x:c>
      <x:c r="C11" s="2" t="str">
        <x:v>м</x:v>
      </x:c>
      <x:c r="D11" s="2"/>
      <x:c r="E11" s="2" t="str">
        <x:v>Гидравлический радиус R</x:v>
      </x:c>
      <x:c r="F11" s="9" t="n">
        <x:f>IF($F$5="Ввод корректен",F9/F10,"")</x:f>
        <x:v>0.15</x:v>
      </x:c>
      <x:c r="G11" s="2" t="str">
        <x:v>м</x:v>
      </x:c>
      <x:c r="H11" s="2"/>
      <x:c r="I11" s="2"/>
      <x:c r="J11" s="2"/>
      <x:c r="K11" s="2"/>
    </x:row>
    <x:row r="12" ht="22" customHeight="1">
      <x:c r="A12" s="2" t="str">
        <x:v>Наполнение k=h/D или h/H</x:v>
      </x:c>
      <x:c r="B12" s="7" t="n">
        <x:v>0.5</x:v>
      </x:c>
      <x:c r="C12" s="2" t="str">
        <x:v>доля</x:v>
      </x:c>
      <x:c r="D12" s="2"/>
      <x:c r="E12" s="2" t="str">
        <x:v>Коэффициент v/√i</x:v>
      </x:c>
      <x:c r="F12" s="9" t="n">
        <x:f>IF($F$5="Ввод корректен",IF(B7=1,71.4*F11^(0.666-0.014*SQRT(F11)),F11^(2/3)/B14),"")</x:f>
        <x:v>20.391180504562165</x:v>
      </x:c>
      <x:c r="G12" s="2" t="str">
        <x:v>м/с</x:v>
      </x:c>
      <x:c r="H12" s="2"/>
      <x:c r="I12" s="2"/>
      <x:c r="J12" s="2"/>
      <x:c r="K12" s="2"/>
    </x:row>
    <x:row r="13" ht="22" customHeight="1">
      <x:c r="A13" s="2" t="str">
        <x:v>Уклон i</x:v>
      </x:c>
      <x:c r="B13" s="7" t="n">
        <x:v>0.003</x:v>
      </x:c>
      <x:c r="C13" s="2" t="str">
        <x:v>м/м</x:v>
      </x:c>
      <x:c r="D13" s="2"/>
      <x:c r="E13" s="11" t="str">
        <x:v>Скорость v</x:v>
      </x:c>
      <x:c r="F13" s="13" t="n">
        <x:f>IF($F$5="Ввод корректен",F12*SQRT(B13),"")</x:f>
        <x:v>1.1168709536508272</x:v>
      </x:c>
      <x:c r="G13" s="11" t="str">
        <x:v>м/с</x:v>
      </x:c>
      <x:c r="H13" s="2"/>
      <x:c r="I13" s="2"/>
      <x:c r="J13" s="2"/>
      <x:c r="K13" s="2"/>
    </x:row>
    <x:row r="14" ht="22" customHeight="1">
      <x:c r="A14" s="2" t="str">
        <x:v>n Маннинга (для метода 2)</x:v>
      </x:c>
      <x:c r="B14" s="7" t="n">
        <x:v>0.013</x:v>
      </x:c>
      <x:c r="C14" s="2" t="str">
        <x:v>с/м^(1/3)</x:v>
      </x:c>
      <x:c r="D14" s="2"/>
      <x:c r="E14" s="11" t="str">
        <x:v>Расход Q</x:v>
      </x:c>
      <x:c r="F14" s="13" t="n">
        <x:f>IF($F$5="Ввод корректен",1000*F9*F13,"")</x:f>
        <x:v>157.89391123487692</x:v>
      </x:c>
      <x:c r="G14" s="11" t="str">
        <x:v>л/с</x:v>
      </x:c>
      <x:c r="H14" s="2"/>
      <x:c r="I14" s="2"/>
      <x:c r="J14" s="2"/>
      <x:c r="K14" s="2"/>
    </x:row>
    <x:row r="15" ht="22" customHeight="1">
      <x:c r="A15" s="2" t="str">
        <x:v>Заданный расход Qзад</x:v>
      </x:c>
      <x:c r="B15" s="7" t="n">
        <x:v>50</x:v>
      </x:c>
      <x:c r="C15" s="2" t="str">
        <x:v>л/с</x:v>
      </x:c>
      <x:c r="D15" s="2"/>
      <x:c r="E15" s="11" t="str">
        <x:v>Уклон для заданного Qзад</x:v>
      </x:c>
      <x:c r="F15" s="13" t="n">
        <x:f>IF($F$5="Ввод корректен",(B15/(1000*F9*F12))^2,"")</x:f>
        <x:v>0.00030083647938021924</x:v>
      </x:c>
      <x:c r="G15" s="11" t="str">
        <x:v>м/м</x:v>
      </x:c>
      <x:c r="H15" s="2"/>
      <x:c r="I15" s="2"/>
      <x:c r="J15" s="2"/>
      <x:c r="K15" s="2"/>
    </x:row>
    <x:row r="16" ht="22" customHeight="1">
      <x:c r="A16" s="2" t="str">
        <x:v>Предел k обратной интерполяции</x:v>
      </x:c>
      <x:c r="B16" s="7" t="n">
        <x:v>0.9</x:v>
      </x:c>
      <x:c r="C16" s="2" t="str">
        <x:v>доля</x:v>
      </x:c>
      <x:c r="D16" s="2"/>
      <x:c r="E16" s="2" t="str">
        <x:v>Число Фруда Fr</x:v>
      </x:c>
      <x:c r="F16" s="9" t="n">
        <x:f>IF($F$5="Ввод корректен",IF(AND(B8=1,B12=1),"",F13/SQRT(9.81*F9/IF(B8=1,2*SQRT(F7*(B9-F7)),B10))),"")</x:f>
        <x:v>0.7346202991963405</x:v>
      </x:c>
      <x:c r="G16" s="2" t="str">
        <x:v>—</x:v>
      </x:c>
      <x:c r="H16" s="2"/>
      <x:c r="I16" s="2"/>
      <x:c r="J16" s="2"/>
      <x:c r="K16" s="2"/>
    </x:row>
    <x:row r="17" ht="22" customHeight="1">
      <x:c r="A17" s="2"/>
      <x:c r="B17" s="2"/>
      <x:c r="C17" s="2"/>
      <x:c r="D17" s="2"/>
      <x:c r="E17" s="2" t="str">
        <x:v>k по Qзад — интерполяция</x:v>
      </x:c>
      <x:c r="F17" s="9" t="n">
        <x:f>IF($F$5="Ввод корректен",IF(ISNUMBER(F18),IF(B15=INDEX('Таблица'!I7:I106,F18),INDEX('Таблица'!A7:A106,F18),INDEX('Таблица'!A7:A106,F18)+(B15-INDEX('Таблица'!I7:I106,F18))*0.01/(INDEX('Таблица'!I7:I106,F18+1)-INDEX('Таблица'!I7:I106,F18))),"Вне таблицы"),"")</x:f>
        <x:v>0.2689974445285328</x:v>
      </x:c>
      <x:c r="G17" s="2" t="str">
        <x:v>доля</x:v>
      </x:c>
      <x:c r="H17" s="2"/>
      <x:c r="I17" s="2"/>
      <x:c r="J17" s="2"/>
      <x:c r="K17" s="2"/>
    </x:row>
    <x:row r="18" ht="22" customHeight="1">
      <x:c r="A18" s="2"/>
      <x:c r="B18" s="2"/>
      <x:c r="C18" s="2"/>
      <x:c r="D18" s="2"/>
      <x:c r="E18" s="2" t="str">
        <x:v>Номер нижней опоры</x:v>
      </x:c>
      <x:c r="F18" s="10" t="n">
        <x:f>IF($F$5="Ввод корректен",IF(OR(B15&lt;'Таблица'!I7,B15&gt;INDEX('Таблица'!I7:I106,INT(B16*100+0.0000001))),"Вне таблицы",MATCH(B15,'Таблица'!I7:I96,1)),"")</x:f>
        <x:v>26</x:v>
      </x:c>
      <x:c r="G18" s="2" t="str">
        <x:v>—</x:v>
      </x:c>
      <x:c r="H18" s="2"/>
      <x:c r="I18" s="2"/>
      <x:c r="J18" s="2"/>
      <x:c r="K18" s="2"/>
    </x:row>
    <x:row r="19" ht="22" customHeight="1">
      <x:c r="A19" s="2" t="str">
        <x:v>У кругового сечения k=1 — предел самотёка, не напорный режим.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2" customHeight="1">
      <x:c r="A20" s="2" t="str">
        <x:v>Ширина и высота нужны только для лотка; диаметр — только для трубы.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2" customHeight="1">
      <x:c r="A21" s="2" t="str">
        <x:v>Метод Лукиных использует фиксированную формулу при n=0,014, поле n не участвует.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2" customHeight="1">
      <x:c r="A22" s="2" t="str">
        <x:v>k по Qзад: линейная интерполяция с шагом 0,01. Экстраполяция запрещена.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2" customHeight="1">
      <x:c r="A23" s="2" t="str">
        <x:v>Точное решение и подбор из ряда внутренних диаметров выполняются на сайте SPVIV.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2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2" customHeight="1">
      <x:c r="A40" s="2" t="str">
        <x:v>Лукиных: раздел II, формулы (17)–(18): v=71,4·R^(0,666−0,014√R)·√i; Q=1000·A·v.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2" customHeight="1">
      <x:c r="A41" s="2" t="str">
        <x:v>Маннинг: v=R^(2/3)·√i/n. Число Фруда: Fr=v/√(9,81·A/T), T — ширина свободной поверхности.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2" customHeight="1">
      <x:c r="A42" s="2" t="str">
        <x:v>Источники: приложенный PDF Лукиных; EPA SWMM, Hydraulic Reference Manual II, §5.5.1.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2" customHeight="1">
      <x:c r="A43" s="2" t="str">
        <x:v>Лукиных: D=0,05–2,5 м; B=0,2–2,5 м. При h/B&gt;2 табличная область превышена.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2" customHeight="1">
      <x:c r="A44" s="2" t="str">
        <x:v>Расчёт не назначает допустимые скорости, наполнение и уклон по СП 32 — их проверяют отдельно.</x:v>
      </x:c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2" customHeight="1">
      <x:c r="A45" s="2" t="str">
        <x:v>Версия модели 1.0 · https://spviv.ru/calculators/hydraulics/lukinykh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conditionalFormatting sqref="F5:F5">
    <x:cfRule type="containsText" dxfId="0" priority="1" operator="containsText" text="Проверьте"/>
  </x:conditionalFormatting>
  <x:dataValidations count="2">
    <x:dataValidation type="list" sqref="B7:B8">
      <x:formula1>"1,2"</x:formula1>
    </x:dataValidation>
    <x:dataValidation type="decimal" operator="between" sqref="B16">
      <x:formula1>0.1</x:formula1>
      <x:formula2>0.9</x:formula2>
    </x:dataValidation>
  </x:dataValidations>
  <x:pageMargins left="0.7" right="0.7" top="0.75" bottom="0.75" header="0.3" footer="0.3"/>
  <x:drawing xmlns:r="http://schemas.openxmlformats.org/officeDocument/2006/relationships" r:id="R3bec64b20a4e4681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2" customHeight="1">
      <x:c r="A2" s="3" t="str">
        <x:v>Гидравлическая таблица · равномерное течение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2" customHeight="1">
      <x:c r="A3" s="2" t="str">
        <x:v>Расчёт по выбранным методу, сечению, размерам и уклону листа «Расчёт». Это не оцифровка книги.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2" customHeight="1">
      <x:c r="A4" s="2" t="str">
        <x:v>Обратная интерполяция ограничена k≤0,9; для полного круглого сечения Fr не определяется.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5" t="str">
        <x:v>k</x:v>
      </x:c>
      <x:c r="B6" s="5" t="str">
        <x:v>h, м</x:v>
      </x:c>
      <x:c r="C6" s="5" t="str">
        <x:v>θ, рад</x:v>
      </x:c>
      <x:c r="D6" s="5" t="str">
        <x:v>A, м²</x:v>
      </x:c>
      <x:c r="E6" s="5" t="str">
        <x:v>P, м</x:v>
      </x:c>
      <x:c r="F6" s="5" t="str">
        <x:v>R, м</x:v>
      </x:c>
      <x:c r="G6" s="5" t="str">
        <x:v>v/√i, м/с</x:v>
      </x:c>
      <x:c r="H6" s="5" t="str">
        <x:v>v, м/с</x:v>
      </x:c>
      <x:c r="I6" s="5" t="str">
        <x:v>Q, л/с</x:v>
      </x:c>
      <x:c r="J6" s="5" t="str">
        <x:v>T, м</x:v>
      </x:c>
      <x:c r="K6" s="5" t="str">
        <x:v>Fr</x:v>
      </x:c>
    </x:row>
    <x:row r="7" ht="22" customHeight="1">
      <x:c r="A7" s="14" t="n">
        <x:v>0.01</x:v>
      </x:c>
      <x:c r="B7" s="9" t="n">
        <x:f>IF('Расчёт'!$F$5="Ввод корректен",IF('Расчёт'!$B$8=1,'Расчёт'!$B$9,'Расчёт'!$B$11)*A7,"")</x:f>
        <x:v>0.006</x:v>
      </x:c>
      <x:c r="C7" s="9" t="n">
        <x:f>IF('Расчёт'!$F$5="Ввод корректен",IF('Расчёт'!$B$8=1,2*ACOS(1-2*A7),0),"")</x:f>
        <x:v>0.40066968464623937</x:v>
      </x:c>
      <x:c r="D7" s="9" t="n">
        <x:f>IF('Расчёт'!$F$5="Ввод корректен",IF('Расчёт'!$B$8=1,'Расчёт'!$B$9^2/8*(C7-SIN(C7)),'Расчёт'!$B$10*B7),"")</x:f>
        <x:v>0.00047855741851998837</x:v>
      </x:c>
      <x:c r="E7" s="9" t="n">
        <x:f>IF('Расчёт'!$F$5="Ввод корректен",IF('Расчёт'!$B$8=1,'Расчёт'!$B$9*C7/2,'Расчёт'!$B$10+2*B7),"")</x:f>
        <x:v>0.12020090539387181</x:v>
      </x:c>
      <x:c r="F7" s="9" t="n">
        <x:f>IF('Расчёт'!$F$5="Ввод корректен",D7/E7,"")</x:f>
        <x:v>0.003981312927318321</x:v>
      </x:c>
      <x:c r="G7" s="9" t="n">
        <x:f>IF('Расчёт'!$F$5="Ввод корректен",IF('Расчёт'!$B$7=1,71.4*F7^(0.666-0.014*SQRT(F7)),F7^(2/3)/'Расчёт'!$B$14),"")</x:f>
        <x:v>1.808988452499894</x:v>
      </x:c>
      <x:c r="H7" s="9" t="n">
        <x:f>IF('Расчёт'!$F$5="Ввод корректен",G7*SQRT('Расчёт'!$B$13),"")</x:f>
        <x:v>0.09908237817005547</x:v>
      </x:c>
      <x:c r="I7" s="9" t="n">
        <x:f>IF('Расчёт'!$F$5="Ввод корректен",1000*D7*H7,"")</x:f>
        <x:v>0.047416607117882995</x:v>
      </x:c>
      <x:c r="J7" s="9" t="n">
        <x:f>IF('Расчёт'!$F$5="Ввод корректен",IF('Расчёт'!$B$8=1,2*SQRT(B7*('Расчёт'!$B$9-B7)),'Расчёт'!$B$10),"")</x:f>
        <x:v>0.1193984924527944</x:v>
      </x:c>
      <x:c r="K7" s="9" t="n">
        <x:f>IF('Расчёт'!$F$5="Ввод корректен",IF(J7&lt;0.000000001,"",H7/SQRT(9.81*D7/J7)),"")</x:f>
        <x:v>0.49968269985414615</x:v>
      </x:c>
    </x:row>
    <x:row r="8" ht="22" customHeight="1">
      <x:c r="A8" s="14" t="n">
        <x:f>ROUND(A7+0.01,2)</x:f>
        <x:v>0.02</x:v>
      </x:c>
      <x:c r="B8" s="9" t="n">
        <x:f>IF('Расчёт'!$F$5="Ввод корректен",IF('Расчёт'!$B$8=1,'Расчёт'!$B$9,'Расчёт'!$B$11)*A8,"")</x:f>
        <x:v>0.012</x:v>
      </x:c>
      <x:c r="C8" s="9" t="n">
        <x:f>IF('Расчёт'!$F$5="Ввод корректен",IF('Расчёт'!$B$8=1,2*ACOS(1-2*A8),0),"")</x:f>
        <x:v>0.567588218416656</x:v>
      </x:c>
      <x:c r="D8" s="9" t="n">
        <x:f>IF('Расчёт'!$F$5="Ввод корректен",IF('Расчёт'!$B$8=1,'Расчёт'!$B$9^2/8*(C8-SIN(C8)),'Расчёт'!$B$10*B8),"")</x:f>
        <x:v>0.0013494698287495098</x:v>
      </x:c>
      <x:c r="E8" s="9" t="n">
        <x:f>IF('Расчёт'!$F$5="Ввод корректен",IF('Расчёт'!$B$8=1,'Расчёт'!$B$9*C8/2,'Расчёт'!$B$10+2*B8),"")</x:f>
        <x:v>0.17027646552499678</x:v>
      </x:c>
      <x:c r="F8" s="9" t="n">
        <x:f>IF('Расчёт'!$F$5="Ввод корректен",D8/E8,"")</x:f>
        <x:v>0.007925169368466873</x:v>
      </x:c>
      <x:c r="G8" s="9" t="n">
        <x:f>IF('Расчёт'!$F$5="Ввод корректен",IF('Расчёт'!$B$7=1,71.4*F8^(0.666-0.014*SQRT(F8)),F8^(2/3)/'Расчёт'!$B$14),"")</x:f>
        <x:v>2.8645501627045915</x:v>
      </x:c>
      <x:c r="H8" s="9" t="n">
        <x:f>IF('Расчёт'!$F$5="Ввод корректен",G8*SQRT('Расчёт'!$B$13),"")</x:f>
        <x:v>0.15689787412183986</x:v>
      </x:c>
      <x:c r="I8" s="9" t="n">
        <x:f>IF('Расчёт'!$F$5="Ввод корректен",1000*D8*H8,"")</x:f>
        <x:v>0.21172894732236142</x:v>
      </x:c>
      <x:c r="J8" s="9" t="n">
        <x:f>IF('Расчёт'!$F$5="Ввод корректен",IF('Расчёт'!$B$8=1,2*SQRT(B8*('Расчёт'!$B$9-B8)),'Расчёт'!$B$10),"")</x:f>
        <x:v>0.168</x:v>
      </x:c>
      <x:c r="K8" s="9" t="n">
        <x:f>IF('Расчёт'!$F$5="Ввод корректен",IF(J8&lt;0.000000001,"",H8/SQRT(9.81*D8/J8)),"")</x:f>
        <x:v>0.5589276657281699</x:v>
      </x:c>
    </x:row>
    <x:row r="9" ht="22" customHeight="1">
      <x:c r="A9" s="14" t="n">
        <x:f>ROUND(A8+0.01,2)</x:f>
        <x:v>0.03</x:v>
      </x:c>
      <x:c r="B9" s="9" t="n">
        <x:f>IF('Расчёт'!$F$5="Ввод корректен",IF('Расчёт'!$B$8=1,'Расчёт'!$B$9,'Расчёт'!$B$11)*A9,"")</x:f>
        <x:v>0.018</x:v>
      </x:c>
      <x:c r="C9" s="9" t="n">
        <x:f>IF('Расчёт'!$F$5="Ввод корректен",IF('Расчёт'!$B$8=1,2*ACOS(1-2*A9),0),"")</x:f>
        <x:v>0.6963320425459221</x:v>
      </x:c>
      <x:c r="D9" s="9" t="n">
        <x:f>IF('Расчёт'!$F$5="Ввод корректен",IF('Расчёт'!$B$8=1,'Расчёт'!$B$9^2/8*(C9-SIN(C9)),'Расчёт'!$B$10*B9),"")</x:f>
        <x:v>0.002471584105745972</x:v>
      </x:c>
      <x:c r="E9" s="9" t="n">
        <x:f>IF('Расчёт'!$F$5="Ввод корректен",IF('Расчёт'!$B$8=1,'Расчёт'!$B$9*C9/2,'Расчёт'!$B$10+2*B9),"")</x:f>
        <x:v>0.2088996127637766</x:v>
      </x:c>
      <x:c r="F9" s="9" t="n">
        <x:f>IF('Расчёт'!$F$5="Ввод корректен",D9/E9,"")</x:f>
        <x:v>0.011831444170941743</x:v>
      </x:c>
      <x:c r="G9" s="9" t="n">
        <x:f>IF('Расчёт'!$F$5="Ввод корректен",IF('Расчёт'!$B$7=1,71.4*F9^(0.666-0.014*SQRT(F9)),F9^(2/3)/'Расчёт'!$B$14),"")</x:f>
        <x:v>3.743482132136357</x:v>
      </x:c>
      <x:c r="H9" s="9" t="n">
        <x:f>IF('Расчёт'!$F$5="Ввод корректен",G9*SQRT('Расчёт'!$B$13),"")</x:f>
        <x:v>0.20503896073886177</x:v>
      </x:c>
      <x:c r="I9" s="9" t="n">
        <x:f>IF('Расчёт'!$F$5="Ввод корректен",1000*D9*H9,"")</x:f>
        <x:v>0.5067710364208431</x:v>
      </x:c>
      <x:c r="J9" s="9" t="n">
        <x:f>IF('Расчёт'!$F$5="Ввод корректен",IF('Расчёт'!$B$8=1,2*SQRT(B9*('Расчёт'!$B$9-B9)),'Расчёт'!$B$10),"")</x:f>
        <x:v>0.20470466531078377</x:v>
      </x:c>
      <x:c r="K9" s="9" t="n">
        <x:f>IF('Расчёт'!$F$5="Ввод корректен",IF(J9&lt;0.000000001,"",H9/SQRT(9.81*D9/J9)),"")</x:f>
        <x:v>0.5957692196043529</x:v>
      </x:c>
    </x:row>
    <x:row r="10" ht="22" customHeight="1">
      <x:c r="A10" s="14" t="n">
        <x:f>ROUND(A9+0.01,2)</x:f>
        <x:v>0.04</x:v>
      </x:c>
      <x:c r="B10" s="9" t="n">
        <x:f>IF('Расчёт'!$F$5="Ввод корректен",IF('Расчёт'!$B$8=1,'Расчёт'!$B$9,'Расчёт'!$B$11)*A10,"")</x:f>
        <x:v>0.024</x:v>
      </x:c>
      <x:c r="C10" s="9" t="n">
        <x:f>IF('Расчёт'!$F$5="Ввод корректен",IF('Расчёт'!$B$8=1,2*ACOS(1-2*A10),0),"")</x:f>
        <x:v>0.805431683161323</x:v>
      </x:c>
      <x:c r="D10" s="9" t="n">
        <x:f>IF('Расчёт'!$F$5="Ввод корректен",IF('Расчёт'!$B$8=1,'Расчёт'!$B$9^2/8*(C10-SIN(C10)),'Расчёт'!$B$10*B10),"")</x:f>
        <x:v>0.003793585629867993</x:v>
      </x:c>
      <x:c r="E10" s="9" t="n">
        <x:f>IF('Расчёт'!$F$5="Ввод корректен",IF('Расчёт'!$B$8=1,'Расчёт'!$B$9*C10/2,'Расчёт'!$B$10+2*B10),"")</x:f>
        <x:v>0.24162950494839688</x:v>
      </x:c>
      <x:c r="F10" s="9" t="n">
        <x:f>IF('Расчёт'!$F$5="Ввод корректен",D10/E10,"")</x:f>
        <x:v>0.01570000994157631</x:v>
      </x:c>
      <x:c r="G10" s="9" t="n">
        <x:f>IF('Расчёт'!$F$5="Ввод корректен",IF('Расчёт'!$B$7=1,71.4*F10^(0.666-0.014*SQRT(F10)),F10^(2/3)/'Расчёт'!$B$14),"")</x:f>
        <x:v>4.5220182184491255</x:v>
      </x:c>
      <x:c r="H10" s="9" t="n">
        <x:f>IF('Расчёт'!$F$5="Ввод корректен",G10*SQRT('Расчёт'!$B$13),"")</x:f>
        <x:v>0.247681138369391</x:v>
      </x:c>
      <x:c r="I10" s="9" t="n">
        <x:f>IF('Расчёт'!$F$5="Ввод корректен",1000*D10*H10,"")</x:f>
        <x:v>0.9395996073074677</x:v>
      </x:c>
      <x:c r="J10" s="9" t="n">
        <x:f>IF('Расчёт'!$F$5="Ввод корректен",IF('Расчёт'!$B$8=1,2*SQRT(B10*('Расчёт'!$B$9-B10)),'Расчёт'!$B$10),"")</x:f>
        <x:v>0.2351510153071851</x:v>
      </x:c>
      <x:c r="K10" s="9" t="n">
        <x:f>IF('Расчёт'!$F$5="Ввод корректен",IF(J10&lt;0.000000001,"",H10/SQRT(9.81*D10/J10)),"")</x:f>
        <x:v>0.6225968438002156</x:v>
      </x:c>
    </x:row>
    <x:row r="11" ht="22" customHeight="1">
      <x:c r="A11" s="14" t="n">
        <x:f>ROUND(A10+0.01,2)</x:f>
        <x:v>0.05</x:v>
      </x:c>
      <x:c r="B11" s="9" t="n">
        <x:f>IF('Расчёт'!$F$5="Ввод корректен",IF('Расчёт'!$B$8=1,'Расчёт'!$B$9,'Расчёт'!$B$11)*A11,"")</x:f>
        <x:v>0.03</x:v>
      </x:c>
      <x:c r="C11" s="9" t="n">
        <x:f>IF('Расчёт'!$F$5="Ввод корректен",IF('Расчёт'!$B$8=1,2*ACOS(1-2*A11),0),"")</x:f>
        <x:v>0.9020536235925247</x:v>
      </x:c>
      <x:c r="D11" s="9" t="n">
        <x:f>IF('Расчёт'!$F$5="Ввод корректен",IF('Расчёт'!$B$8=1,'Расчёт'!$B$9^2/8*(C11-SIN(C11)),'Расчёт'!$B$10*B11),"")</x:f>
        <x:v>0.005285331618984163</x:v>
      </x:c>
      <x:c r="E11" s="9" t="n">
        <x:f>IF('Расчёт'!$F$5="Ввод корректен",IF('Расчёт'!$B$8=1,'Расчёт'!$B$9*C11/2,'Расчёт'!$B$10+2*B11),"")</x:f>
        <x:v>0.2706160870777574</x:v>
      </x:c>
      <x:c r="F11" s="9" t="n">
        <x:f>IF('Расчёт'!$F$5="Ввод корректен",D11/E11,"")</x:f>
        <x:v>0.019530736978934676</x:v>
      </x:c>
      <x:c r="G11" s="9" t="n">
        <x:f>IF('Расчёт'!$F$5="Ввод корректен",IF('Расчёт'!$B$7=1,71.4*F11^(0.666-0.014*SQRT(F11)),F11^(2/3)/'Расчёт'!$B$14),"")</x:f>
        <x:v>5.231919907914053</x:v>
      </x:c>
      <x:c r="H11" s="9" t="n">
        <x:f>IF('Расчёт'!$F$5="Ввод корректен",G11*SQRT('Расчёт'!$B$13),"")</x:f>
        <x:v>0.28656405526248785</x:v>
      </x:c>
      <x:c r="I11" s="9" t="n">
        <x:f>IF('Расчёт'!$F$5="Ввод корректен",1000*D11*H11,"")</x:f>
        <x:v>1.5145860621431522</x:v>
      </x:c>
      <x:c r="J11" s="9" t="n">
        <x:f>IF('Расчёт'!$F$5="Ввод корректен",IF('Расчёт'!$B$8=1,2*SQRT(B11*('Расчёт'!$B$9-B11)),'Расчёт'!$B$10),"")</x:f>
        <x:v>0.2615339366124404</x:v>
      </x:c>
      <x:c r="K11" s="9" t="n">
        <x:f>IF('Расчёт'!$F$5="Ввод корректен",IF(J11&lt;0.000000001,"",H11/SQRT(9.81*D11/J11)),"")</x:f>
        <x:v>0.6435986365080466</x:v>
      </x:c>
    </x:row>
    <x:row r="12" ht="22" customHeight="1">
      <x:c r="A12" s="14" t="n">
        <x:f>ROUND(A11+0.01,2)</x:f>
        <x:v>0.06</x:v>
      </x:c>
      <x:c r="B12" s="9" t="n">
        <x:f>IF('Расчёт'!$F$5="Ввод корректен",IF('Расчёт'!$B$8=1,'Расчёт'!$B$9,'Расчёт'!$B$11)*A12,"")</x:f>
        <x:v>0.036</x:v>
      </x:c>
      <x:c r="C12" s="9" t="n">
        <x:f>IF('Расчёт'!$F$5="Ввод корректен",IF('Расчёт'!$B$8=1,2*ACOS(1-2*A12),0),"")</x:f>
        <x:v>0.989868252681791</x:v>
      </x:c>
      <x:c r="D12" s="9" t="n">
        <x:f>IF('Расчёт'!$F$5="Ввод корректен",IF('Расчёт'!$B$8=1,'Расчёт'!$B$9^2/8*(C12-SIN(C12)),'Расчёт'!$B$10*B12),"")</x:f>
        <x:v>0.006926155638944472</x:v>
      </x:c>
      <x:c r="E12" s="9" t="n">
        <x:f>IF('Расчёт'!$F$5="Ввод корректен",IF('Расчёт'!$B$8=1,'Расчёт'!$B$9*C12/2,'Расчёт'!$B$10+2*B12),"")</x:f>
        <x:v>0.29696047580453727</x:v>
      </x:c>
      <x:c r="F12" s="9" t="n">
        <x:f>IF('Расчёт'!$F$5="Ввод корректен",D12/E12,"")</x:f>
        <x:v>0.023323493202857558</x:v>
      </x:c>
      <x:c r="G12" s="9" t="n">
        <x:f>IF('Расчёт'!$F$5="Ввод корректен",IF('Расчёт'!$B$7=1,71.4*F12^(0.666-0.014*SQRT(F12)),F12^(2/3)/'Расчёт'!$B$14),"")</x:f>
        <x:v>5.890315288402289</x:v>
      </x:c>
      <x:c r="H12" s="9" t="n">
        <x:f>IF('Расчёт'!$F$5="Ввод корректен",G12*SQRT('Расчёт'!$B$13),"")</x:f>
        <x:v>0.3226258554275482</x:v>
      </x:c>
      <x:c r="I12" s="9" t="n">
        <x:f>IF('Расчёт'!$F$5="Ввод корректен",1000*D12*H12,"")</x:f>
        <x:v>2.2345568878387967</x:v>
      </x:c>
      <x:c r="J12" s="9" t="n">
        <x:f>IF('Расчёт'!$F$5="Ввод корректен",IF('Расчёт'!$B$8=1,2*SQRT(B12*('Расчёт'!$B$9-B12)),'Расчёт'!$B$10),"")</x:f>
        <x:v>0.28498421008891</x:v>
      </x:c>
      <x:c r="K12" s="9" t="n">
        <x:f>IF('Расчёт'!$F$5="Ввод корректен",IF(J12&lt;0.000000001,"",H12/SQRT(9.81*D12/J12)),"")</x:f>
        <x:v>0.6607374777705176</x:v>
      </x:c>
    </x:row>
    <x:row r="13" ht="22" customHeight="1">
      <x:c r="A13" s="14" t="n">
        <x:f>ROUND(A12+0.01,2)</x:f>
        <x:v>0.07</x:v>
      </x:c>
      <x:c r="B13" s="9" t="n">
        <x:f>IF('Расчёт'!$F$5="Ввод корректен",IF('Расчёт'!$B$8=1,'Расчёт'!$B$9,'Расчёт'!$B$11)*A13,"")</x:f>
        <x:v>0.042</x:v>
      </x:c>
      <x:c r="C13" s="9" t="n">
        <x:f>IF('Расчёт'!$F$5="Ввод корректен",IF('Расчёт'!$B$8=1,2*ACOS(1-2*A13),0),"")</x:f>
        <x:v>1.0710533086287757</x:v>
      </x:c>
      <x:c r="D13" s="9" t="n">
        <x:f>IF('Расчёт'!$F$5="Ввод корректен",IF('Расчёт'!$B$8=1,'Расчёт'!$B$9^2/8*(C13-SIN(C13)),'Расчёт'!$B$10*B13),"")</x:f>
        <x:v>0.008700640742847066</x:v>
      </x:c>
      <x:c r="E13" s="9" t="n">
        <x:f>IF('Расчёт'!$F$5="Ввод корректен",IF('Расчёт'!$B$8=1,'Расчёт'!$B$9*C13/2,'Расчёт'!$B$10+2*B13),"")</x:f>
        <x:v>0.3213159925886327</x:v>
      </x:c>
      <x:c r="F13" s="9" t="n">
        <x:f>IF('Расчёт'!$F$5="Ввод корректен",D13/E13,"")</x:f>
        <x:v>0.02707814408100791</x:v>
      </x:c>
      <x:c r="G13" s="9" t="n">
        <x:f>IF('Расчёт'!$F$5="Ввод корректен",IF('Расчёт'!$B$7=1,71.4*F13^(0.666-0.014*SQRT(F13)),F13^(2/3)/'Расчёт'!$B$14),"")</x:f>
        <x:v>6.507786065376855</x:v>
      </x:c>
      <x:c r="H13" s="9" t="n">
        <x:f>IF('Расчёт'!$F$5="Ввод корректен",G13*SQRT('Расчёт'!$B$13),"")</x:f>
        <x:v>0.35644612274246934</x:v>
      </x:c>
      <x:c r="I13" s="9" t="n">
        <x:f>IF('Расчёт'!$F$5="Ввод корректен",1000*D13*H13,"")</x:f>
        <x:v>3.101309658162995</x:v>
      </x:c>
      <x:c r="J13" s="9" t="n">
        <x:f>IF('Расчёт'!$F$5="Ввод корректен",IF('Расчёт'!$B$8=1,2*SQRT(B13*('Расчёт'!$B$9-B13)),'Расчёт'!$B$10),"")</x:f>
        <x:v>0.30617641973215376</x:v>
      </x:c>
      <x:c r="K13" s="9" t="n">
        <x:f>IF('Расчёт'!$F$5="Ввод корректен",IF(J13&lt;0.000000001,"",H13/SQRT(9.81*D13/J13)),"")</x:f>
        <x:v>0.6751023864253416</x:v>
      </x:c>
    </x:row>
    <x:row r="14" ht="22" customHeight="1">
      <x:c r="A14" s="14" t="n">
        <x:f>ROUND(A13+0.01,2)</x:f>
        <x:v>0.08</x:v>
      </x:c>
      <x:c r="B14" s="9" t="n">
        <x:f>IF('Расчёт'!$F$5="Ввод корректен",IF('Расчёт'!$B$8=1,'Расчёт'!$B$9,'Расчёт'!$B$11)*A14,"")</x:f>
        <x:v>0.048</x:v>
      </x:c>
      <x:c r="C14" s="9" t="n">
        <x:f>IF('Расчёт'!$F$5="Ввод корректен",IF('Расчёт'!$B$8=1,2*ACOS(1-2*A14),0),"")</x:f>
        <x:v>1.1470262088461936</x:v>
      </x:c>
      <x:c r="D14" s="9" t="n">
        <x:f>IF('Расчёт'!$F$5="Ввод корректен",IF('Расчёт'!$B$8=1,'Расчёт'!$B$9^2/8*(C14-SIN(C14)),'Расчёт'!$B$10*B14),"")</x:f>
        <x:v>0.010596647660137088</x:v>
      </x:c>
      <x:c r="E14" s="9" t="n">
        <x:f>IF('Расчёт'!$F$5="Ввод корректен",IF('Расчёт'!$B$8=1,'Расчёт'!$B$9*C14/2,'Расчёт'!$B$10+2*B14),"")</x:f>
        <x:v>0.34410786265385807</x:v>
      </x:c>
      <x:c r="F14" s="9" t="n">
        <x:f>IF('Расчёт'!$F$5="Ввод корректен",D14/E14,"")</x:f>
        <x:v>0.03079455255225125</x:v>
      </x:c>
      <x:c r="G14" s="9" t="n">
        <x:f>IF('Расчёт'!$F$5="Ввод корректен",IF('Расчёт'!$B$7=1,71.4*F14^(0.666-0.014*SQRT(F14)),F14^(2/3)/'Расчёт'!$B$14),"")</x:f>
        <x:v>7.091454227718956</x:v>
      </x:c>
      <x:c r="H14" s="9" t="n">
        <x:f>IF('Расчёт'!$F$5="Ввод корректен",G14*SQRT('Расчёт'!$B$13),"")</x:f>
        <x:v>0.38841494460370496</x:v>
      </x:c>
      <x:c r="I14" s="9" t="n">
        <x:f>IF('Расчёт'!$F$5="Ввод корректен",1000*D14*H14,"")</x:f>
        <x:v>4.115896313897127</x:v>
      </x:c>
      <x:c r="J14" s="9" t="n">
        <x:f>IF('Расчёт'!$F$5="Ввод корректен",IF('Расчёт'!$B$8=1,2*SQRT(B14*('Расчёт'!$B$9-B14)),'Расчёт'!$B$10),"")</x:f>
        <x:v>0.32555183919001285</x:v>
      </x:c>
      <x:c r="K14" s="9" t="n">
        <x:f>IF('Расчёт'!$F$5="Ввод корректен",IF(J14&lt;0.000000001,"",H14/SQRT(9.81*D14/J14)),"")</x:f>
        <x:v>0.6873647510944824</x:v>
      </x:c>
    </x:row>
    <x:row r="15" ht="22" customHeight="1">
      <x:c r="A15" s="14" t="n">
        <x:f>ROUND(A14+0.01,2)</x:f>
        <x:v>0.09</x:v>
      </x:c>
      <x:c r="B15" s="9" t="n">
        <x:f>IF('Расчёт'!$F$5="Ввод корректен",IF('Расчёт'!$B$8=1,'Расчёт'!$B$9,'Расчёт'!$B$11)*A15,"")</x:f>
        <x:v>0.054</x:v>
      </x:c>
      <x:c r="C15" s="9" t="n">
        <x:f>IF('Расчёт'!$F$5="Ввод корректен",IF('Расчёт'!$B$8=1,2*ACOS(1-2*A15),0),"")</x:f>
        <x:v>1.2187706160615899</x:v>
      </x:c>
      <x:c r="D15" s="9" t="n">
        <x:f>IF('Расчёт'!$F$5="Ввод корректен",IF('Расчёт'!$B$8=1,'Расчёт'!$B$9^2/8*(C15-SIN(C15)),'Расчёт'!$B$10*B15),"")</x:f>
        <x:v>0.01260424988402919</x:v>
      </x:c>
      <x:c r="E15" s="9" t="n">
        <x:f>IF('Расчёт'!$F$5="Ввод корректен",IF('Расчёт'!$B$8=1,'Расчёт'!$B$9*C15/2,'Расчёт'!$B$10+2*B15),"")</x:f>
        <x:v>0.36563118481847695</x:v>
      </x:c>
      <x:c r="F15" s="9" t="n">
        <x:f>IF('Расчёт'!$F$5="Ввод корректен",D15/E15,"")</x:f>
        <x:v>0.034472578946696676</x:v>
      </x:c>
      <x:c r="G15" s="9" t="n">
        <x:f>IF('Расчёт'!$F$5="Ввод корректен",IF('Расчёт'!$B$7=1,71.4*F15^(0.666-0.014*SQRT(F15)),F15^(2/3)/'Расчёт'!$B$14),"")</x:f>
        <x:v>7.646406190828566</x:v>
      </x:c>
      <x:c r="H15" s="9" t="n">
        <x:f>IF('Расчёт'!$F$5="Ввод корректен",G15*SQRT('Расчёт'!$B$13),"")</x:f>
        <x:v>0.41881091545639576</x:v>
      </x:c>
      <x:c r="I15" s="9" t="n">
        <x:f>IF('Расчёт'!$F$5="Ввод корректен",1000*D15*H15,"")</x:f>
        <x:v>5.2787974325714355</x:v>
      </x:c>
      <x:c r="J15" s="9" t="n">
        <x:f>IF('Расчёт'!$F$5="Ввод корректен",IF('Расчёт'!$B$8=1,2*SQRT(B15*('Расчёт'!$B$9-B15)),'Расчёт'!$B$10),"")</x:f>
        <x:v>0.3434181125101004</x:v>
      </x:c>
      <x:c r="K15" s="9" t="n">
        <x:f>IF('Расчёт'!$F$5="Ввод корректен",IF(J15&lt;0.000000001,"",H15/SQRT(9.81*D15/J15)),"")</x:f>
        <x:v>0.697969724122949</x:v>
      </x:c>
    </x:row>
    <x:row r="16" ht="22" customHeight="1">
      <x:c r="A16" s="14" t="n">
        <x:f>ROUND(A15+0.01,2)</x:f>
        <x:v>0.1</x:v>
      </x:c>
      <x:c r="B16" s="9" t="n">
        <x:f>IF('Расчёт'!$F$5="Ввод корректен",IF('Расчёт'!$B$8=1,'Расчёт'!$B$9,'Расчёт'!$B$11)*A16,"")</x:f>
        <x:v>0.06</x:v>
      </x:c>
      <x:c r="C16" s="9" t="n">
        <x:f>IF('Расчёт'!$F$5="Ввод корректен",IF('Расчёт'!$B$8=1,2*ACOS(1-2*A16),0),"")</x:f>
        <x:v>1.2870022175865685</x:v>
      </x:c>
      <x:c r="D16" s="9" t="n">
        <x:f>IF('Расчёт'!$F$5="Ввод корректен",IF('Расчёт'!$B$8=1,'Расчёт'!$B$9^2/8*(C16-SIN(C16)),'Расчёт'!$B$10*B16),"")</x:f>
        <x:v>0.014715099791395585</x:v>
      </x:c>
      <x:c r="E16" s="9" t="n">
        <x:f>IF('Расчёт'!$F$5="Ввод корректен",IF('Расчёт'!$B$8=1,'Расчёт'!$B$9*C16/2,'Расчёт'!$B$10+2*B16),"")</x:f>
        <x:v>0.38610066527597053</x:v>
      </x:c>
      <x:c r="F16" s="9" t="n">
        <x:f>IF('Расчёт'!$F$5="Ввод корректен",D16/E16,"")</x:f>
        <x:v>0.03811208090221179</x:v>
      </x:c>
      <x:c r="G16" s="9" t="n">
        <x:f>IF('Расчёт'!$F$5="Ввод корректен",IF('Расчёт'!$B$7=1,71.4*F16^(0.666-0.014*SQRT(F16)),F16^(2/3)/'Расчёт'!$B$14),"")</x:f>
        <x:v>8.176436653747933</x:v>
      </x:c>
      <x:c r="H16" s="9" t="n">
        <x:f>IF('Расчёт'!$F$5="Ввод корректен",G16*SQRT('Расчёт'!$B$13),"")</x:f>
        <x:v>0.44784187952698</x:v>
      </x:c>
      <x:c r="I16" s="9" t="n">
        <x:f>IF('Расчёт'!$F$5="Ввод корректен",1000*D16*H16,"")</x:f>
        <x:v>6.590037948005671</x:v>
      </x:c>
      <x:c r="J16" s="9" t="n">
        <x:f>IF('Расчёт'!$F$5="Ввод корректен",IF('Расчёт'!$B$8=1,2*SQRT(B16*('Расчёт'!$B$9-B16)),'Расчёт'!$B$10),"")</x:f>
        <x:v>0.36</x:v>
      </x:c>
      <x:c r="K16" s="9" t="n">
        <x:f>IF('Расчёт'!$F$5="Ввод корректен",IF(J16&lt;0.000000001,"",H16/SQRT(9.81*D16/J16)),"")</x:f>
        <x:v>0.7072286482668199</x:v>
      </x:c>
    </x:row>
    <x:row r="17" ht="22" customHeight="1">
      <x:c r="A17" s="14" t="n">
        <x:f>ROUND(A16+0.01,2)</x:f>
        <x:v>0.11</x:v>
      </x:c>
      <x:c r="B17" s="9" t="n">
        <x:f>IF('Расчёт'!$F$5="Ввод корректен",IF('Расчёт'!$B$8=1,'Расчёт'!$B$9,'Расчёт'!$B$11)*A17,"")</x:f>
        <x:v>0.066</x:v>
      </x:c>
      <x:c r="C17" s="9" t="n">
        <x:f>IF('Расчёт'!$F$5="Ввод корректен",IF('Расчёт'!$B$8=1,2*ACOS(1-2*A17),0),"")</x:f>
        <x:v>1.3522610191213227</x:v>
      </x:c>
      <x:c r="D17" s="9" t="n">
        <x:f>IF('Расчёт'!$F$5="Ввод корректен",IF('Расчёт'!$B$8=1,'Расчёт'!$B$9^2/8*(C17-SIN(C17)),'Расчёт'!$B$10*B17),"")</x:f>
        <x:v>0.01692202398562858</x:v>
      </x:c>
      <x:c r="E17" s="9" t="n">
        <x:f>IF('Расчёт'!$F$5="Ввод корректен",IF('Расчёт'!$B$8=1,'Расчёт'!$B$9*C17/2,'Расчёт'!$B$10+2*B17),"")</x:f>
        <x:v>0.4056783057363968</x:v>
      </x:c>
      <x:c r="F17" s="9" t="n">
        <x:f>IF('Расчёт'!$F$5="Ввод корректен",D17/E17,"")</x:f>
        <x:v>0.04171291327721192</x:v>
      </x:c>
      <x:c r="G17" s="9" t="n">
        <x:f>IF('Расчёт'!$F$5="Ввод корректен",IF('Расчёт'!$B$7=1,71.4*F17^(0.666-0.014*SQRT(F17)),F17^(2/3)/'Расчёт'!$B$14),"")</x:f>
        <x:v>8.684473068825778</x:v>
      </x:c>
      <x:c r="H17" s="9" t="n">
        <x:f>IF('Расчёт'!$F$5="Ввод корректен",G17*SQRT('Расчёт'!$B$13),"")</x:f>
        <x:v>0.47566817998419936</x:v>
      </x:c>
      <x:c r="I17" s="9" t="n">
        <x:f>IF('Расчёт'!$F$5="Ввод корректен",1000*D17*H17,"")</x:f>
        <x:v>8.049268350892914</x:v>
      </x:c>
      <x:c r="J17" s="9" t="n">
        <x:f>IF('Расчёт'!$F$5="Ввод корректен",IF('Расчёт'!$B$8=1,2*SQRT(B17*('Расчёт'!$B$9-B17)),'Расчёт'!$B$10),"")</x:f>
        <x:v>0.3754677083318884</x:v>
      </x:c>
      <x:c r="K17" s="9" t="n">
        <x:f>IF('Расчёт'!$F$5="Ввод корректен",IF(J17&lt;0.000000001,"",H17/SQRT(9.81*D17/J17)),"")</x:f>
        <x:v>0.715368378746253</x:v>
      </x:c>
    </x:row>
    <x:row r="18" ht="22" customHeight="1">
      <x:c r="A18" s="14" t="n">
        <x:f>ROUND(A17+0.01,2)</x:f>
        <x:v>0.12</x:v>
      </x:c>
      <x:c r="B18" s="9" t="n">
        <x:f>IF('Расчёт'!$F$5="Ввод корректен",IF('Расчёт'!$B$8=1,'Расчёт'!$B$9,'Расчёт'!$B$11)*A18,"")</x:f>
        <x:v>0.072</x:v>
      </x:c>
      <x:c r="C18" s="9" t="n">
        <x:f>IF('Расчёт'!$F$5="Ввод корректен",IF('Расчёт'!$B$8=1,2*ACOS(1-2*A18),0),"")</x:f>
        <x:v>1.4149664235586858</x:v>
      </x:c>
      <x:c r="D18" s="9" t="n">
        <x:f>IF('Расчёт'!$F$5="Ввод корректен",IF('Расчёт'!$B$8=1,'Расчёт'!$B$9^2/8*(C18-SIN(C18)),'Расчёт'!$B$10*B18),"")</x:f>
        <x:v>0.01921875090997289</x:v>
      </x:c>
      <x:c r="E18" s="9" t="n">
        <x:f>IF('Расчёт'!$F$5="Ввод корректен",IF('Расчёт'!$B$8=1,'Расчёт'!$B$9*C18/2,'Расчёт'!$B$10+2*B18),"")</x:f>
        <x:v>0.42448992706760574</x:v>
      </x:c>
      <x:c r="F18" s="9" t="n">
        <x:f>IF('Расчёт'!$F$5="Ввод корректен",D18/E18,"")</x:f>
        <x:v>0.04527492805951092</x:v>
      </x:c>
      <x:c r="G18" s="9" t="n">
        <x:f>IF('Расчёт'!$F$5="Ввод корректен",IF('Расчёт'!$B$7=1,71.4*F18^(0.666-0.014*SQRT(F18)),F18^(2/3)/'Расчёт'!$B$14),"")</x:f>
        <x:v>9.17283455235061</x:v>
      </x:c>
      <x:c r="H18" s="9" t="n">
        <x:f>IF('Расчёт'!$F$5="Ввод корректен",G18*SQRT('Расчёт'!$B$13),"")</x:f>
        <x:v>0.5024168400585232</x:v>
      </x:c>
      <x:c r="I18" s="9" t="n">
        <x:f>IF('Расчёт'!$F$5="Ввод корректен",1000*D18*H18,"")</x:f>
        <x:v>9.655824102060446</x:v>
      </x:c>
      <x:c r="J18" s="9" t="n">
        <x:f>IF('Расчёт'!$F$5="Ввод корректен",IF('Расчёт'!$B$8=1,2*SQRT(B18*('Расчёт'!$B$9-B18)),'Расчёт'!$B$10),"")</x:f>
        <x:v>0.3899538434225261</x:v>
      </x:c>
      <x:c r="K18" s="9" t="n">
        <x:f>IF('Расчёт'!$F$5="Ввод корректен",IF(J18&lt;0.000000001,"",H18/SQRT(9.81*D18/J18)),"")</x:f>
        <x:v>0.7225596533809604</x:v>
      </x:c>
    </x:row>
    <x:row r="19" ht="22" customHeight="1">
      <x:c r="A19" s="14" t="n">
        <x:f>ROUND(A18+0.01,2)</x:f>
        <x:v>0.13</x:v>
      </x:c>
      <x:c r="B19" s="9" t="n">
        <x:f>IF('Расчёт'!$F$5="Ввод корректен",IF('Расчёт'!$B$8=1,'Расчёт'!$B$9,'Расчёт'!$B$11)*A19,"")</x:f>
        <x:v>0.078</x:v>
      </x:c>
      <x:c r="C19" s="9" t="n">
        <x:f>IF('Расчёт'!$F$5="Ввод корректен",IF('Расчёт'!$B$8=1,2*ACOS(1-2*A19),0),"")</x:f>
        <x:v>1.4754519369064976</x:v>
      </x:c>
      <x:c r="D19" s="9" t="n">
        <x:f>IF('Расчёт'!$F$5="Ввод корректен",IF('Расчёт'!$B$8=1,'Расчёт'!$B$9^2/8*(C19-SIN(C19)),'Расчёт'!$B$10*B19),"")</x:f>
        <x:v>0.021599719696580557</x:v>
      </x:c>
      <x:c r="E19" s="9" t="n">
        <x:f>IF('Расчёт'!$F$5="Ввод корректен",IF('Расчёт'!$B$8=1,'Расчёт'!$B$9*C19/2,'Расчёт'!$B$10+2*B19),"")</x:f>
        <x:v>0.4426355810719493</x:v>
      </x:c>
      <x:c r="F19" s="9" t="n">
        <x:f>IF('Расчёт'!$F$5="Ввод корректен",D19/E19,"")</x:f>
        <x:v>0.04879797427100552</x:v>
      </x:c>
      <x:c r="G19" s="9" t="n">
        <x:f>IF('Расчёт'!$F$5="Ввод корректен",IF('Расчёт'!$B$7=1,71.4*F19^(0.666-0.014*SQRT(F19)),F19^(2/3)/'Расчёт'!$B$14),"")</x:f>
        <x:v>9.643398269883226</x:v>
      </x:c>
      <x:c r="H19" s="9" t="n">
        <x:f>IF('Расчёт'!$F$5="Ввод корректен",G19*SQRT('Расчёт'!$B$13),"")</x:f>
        <x:v>0.5281906763421335</x:v>
      </x:c>
      <x:c r="I19" s="9" t="n">
        <x:f>IF('Расчёт'!$F$5="Ввод корректен",1000*D19*H19,"")</x:f>
        <x:v>11.408770555337385</x:v>
      </x:c>
      <x:c r="J19" s="9" t="n">
        <x:f>IF('Расчёт'!$F$5="Ввод корректен",IF('Расчёт'!$B$8=1,2*SQRT(B19*('Расчёт'!$B$9-B19)),'Расчёт'!$B$10),"")</x:f>
        <x:v>0.4035641212992057</x:v>
      </x:c>
      <x:c r="K19" s="9" t="n">
        <x:f>IF('Расчёт'!$F$5="Ввод корректен",IF(J19&lt;0.000000001,"",H19/SQRT(9.81*D19/J19)),"")</x:f>
        <x:v>0.7289343960710617</x:v>
      </x:c>
    </x:row>
    <x:row r="20" ht="22" customHeight="1">
      <x:c r="A20" s="14" t="n">
        <x:f>ROUND(A19+0.01,2)</x:f>
        <x:v>0.14</x:v>
      </x:c>
      <x:c r="B20" s="9" t="n">
        <x:f>IF('Расчёт'!$F$5="Ввод корректен",IF('Расчёт'!$B$8=1,'Расчёт'!$B$9,'Расчёт'!$B$11)*A20,"")</x:f>
        <x:v>0.084</x:v>
      </x:c>
      <x:c r="C20" s="9" t="n">
        <x:f>IF('Расчёт'!$F$5="Ввод корректен",IF('Расчёт'!$B$8=1,2*ACOS(1-2*A20),0),"")</x:f>
        <x:v>1.5339880157237333</x:v>
      </x:c>
      <x:c r="D20" s="9" t="n">
        <x:f>IF('Расчёт'!$F$5="Ввод корректен",IF('Расчёт'!$B$8=1,'Расчёт'!$B$9^2/8*(C20-SIN(C20)),'Расчёт'!$B$10*B20),"")</x:f>
        <x:v>0.024059941430617748</x:v>
      </x:c>
      <x:c r="E20" s="9" t="n">
        <x:f>IF('Расчёт'!$F$5="Ввод корректен",IF('Расчёт'!$B$8=1,'Расчёт'!$B$9*C20/2,'Расчёт'!$B$10+2*B20),"")</x:f>
        <x:v>0.46019640471712</x:v>
      </x:c>
      <x:c r="F20" s="9" t="n">
        <x:f>IF('Расчёт'!$F$5="Ввод корректен",D20/E20,"")</x:f>
        <x:v>0.05228189786794891</x:v>
      </x:c>
      <x:c r="G20" s="9" t="n">
        <x:f>IF('Расчёт'!$F$5="Ввод корректен",IF('Расчёт'!$B$7=1,71.4*F20^(0.666-0.014*SQRT(F20)),F20^(2/3)/'Расчёт'!$B$14),"")</x:f>
        <x:v>10.097710952511596</x:v>
      </x:c>
      <x:c r="H20" s="9" t="n">
        <x:f>IF('Расчёт'!$F$5="Ввод корректен",G20*SQRT('Расчёт'!$B$13),"")</x:f>
        <x:v>0.5530744067857578</x:v>
      </x:c>
      <x:c r="I20" s="9" t="n">
        <x:f>IF('Расчёт'!$F$5="Ввод корректен",1000*D20*H20,"")</x:f>
        <x:v>13.306937834038989</x:v>
      </x:c>
      <x:c r="J20" s="9" t="n">
        <x:f>IF('Расчёт'!$F$5="Ввод корректен",IF('Расчёт'!$B$8=1,2*SQRT(B20*('Расчёт'!$B$9-B20)),'Расчёт'!$B$10),"")</x:f>
        <x:v>0.4163844377495393</x:v>
      </x:c>
      <x:c r="K20" s="9" t="n">
        <x:f>IF('Расчёт'!$F$5="Ввод корректен",IF(J20&lt;0.000000001,"",H20/SQRT(9.81*D20/J20)),"")</x:f>
        <x:v>0.7345967800264874</x:v>
      </x:c>
    </x:row>
    <x:row r="21" ht="22" customHeight="1">
      <x:c r="A21" s="14" t="n">
        <x:f>ROUND(A20+0.01,2)</x:f>
        <x:v>0.15</x:v>
      </x:c>
      <x:c r="B21" s="9" t="n">
        <x:f>IF('Расчёт'!$F$5="Ввод корректен",IF('Расчёт'!$B$8=1,'Расчёт'!$B$9,'Расчёт'!$B$11)*A21,"")</x:f>
        <x:v>0.09</x:v>
      </x:c>
      <x:c r="C21" s="9" t="n">
        <x:f>IF('Расчёт'!$F$5="Ввод корректен",IF('Расчёт'!$B$8=1,2*ACOS(1-2*A21),0),"")</x:f>
        <x:v>1.5907976603682872</x:v>
      </x:c>
      <x:c r="D21" s="9" t="n">
        <x:f>IF('Расчёт'!$F$5="Ввод корректен",IF('Расчёт'!$B$8=1,'Расчёт'!$B$9^2/8*(C21-SIN(C21)),'Расчёт'!$B$10*B21),"")</x:f>
        <x:v>0.026594895616752965</x:v>
      </x:c>
      <x:c r="E21" s="9" t="n">
        <x:f>IF('Расчёт'!$F$5="Ввод корректен",IF('Расчёт'!$B$8=1,'Расчёт'!$B$9*C21/2,'Расчёт'!$B$10+2*B21),"")</x:f>
        <x:v>0.47723929811048615</x:v>
      </x:c>
      <x:c r="F21" s="9" t="n">
        <x:f>IF('Расчёт'!$F$5="Ввод корректен",D21/E21,"")</x:f>
        <x:v>0.055726541636552225</x:v>
      </x:c>
      <x:c r="G21" s="9" t="n">
        <x:f>IF('Расчёт'!$F$5="Ввод корректен",IF('Расчёт'!$B$7=1,71.4*F21^(0.666-0.014*SQRT(F21)),F21^(2/3)/'Расчёт'!$B$14),"")</x:f>
        <x:v>10.537066272286228</x:v>
      </x:c>
      <x:c r="H21" s="9" t="n">
        <x:f>IF('Расчёт'!$F$5="Ввод корректен",G21*SQRT('Расчёт'!$B$13),"")</x:f>
        <x:v>0.577138888725804</x:v>
      </x:c>
      <x:c r="I21" s="9" t="n">
        <x:f>IF('Расчёт'!$F$5="Ввод корректен",1000*D21*H21,"")</x:f>
        <x:v>15.348948502031561</x:v>
      </x:c>
      <x:c r="J21" s="9" t="n">
        <x:f>IF('Расчёт'!$F$5="Ввод корректен",IF('Расчёт'!$B$8=1,2*SQRT(B21*('Расчёт'!$B$9-B21)),'Расчёт'!$B$10),"")</x:f>
        <x:v>0.428485705712571</x:v>
      </x:c>
      <x:c r="K21" s="9" t="n">
        <x:f>IF('Расчёт'!$F$5="Ввод корректен",IF(J21&lt;0.000000001,"",H21/SQRT(9.81*D21/J21)),"")</x:f>
        <x:v>0.7396305810681773</x:v>
      </x:c>
    </x:row>
    <x:row r="22" ht="22" customHeight="1">
      <x:c r="A22" s="14" t="n">
        <x:f>ROUND(A21+0.01,2)</x:f>
        <x:v>0.16</x:v>
      </x:c>
      <x:c r="B22" s="9" t="n">
        <x:f>IF('Расчёт'!$F$5="Ввод корректен",IF('Расчёт'!$B$8=1,'Расчёт'!$B$9,'Расчёт'!$B$11)*A22,"")</x:f>
        <x:v>0.096</x:v>
      </x:c>
      <x:c r="C22" s="9" t="n">
        <x:f>IF('Расчёт'!$F$5="Ввод корректен",IF('Расчёт'!$B$8=1,2*ACOS(1-2*A22),0),"")</x:f>
        <x:v>1.6460673842699522</x:v>
      </x:c>
      <x:c r="D22" s="9" t="n">
        <x:f>IF('Расчёт'!$F$5="Ввод корректен",IF('Расчёт'!$B$8=1,'Расчёт'!$B$9^2/8*(C22-SIN(C22)),'Расчёт'!$B$10*B22),"")</x:f>
        <x:v>0.02920045108714027</x:v>
      </x:c>
      <x:c r="E22" s="9" t="n">
        <x:f>IF('Расчёт'!$F$5="Ввод корректен",IF('Расчёт'!$B$8=1,'Расчёт'!$B$9*C22/2,'Расчёт'!$B$10+2*B22),"")</x:f>
        <x:v>0.49382021528098563</x:v>
      </x:c>
      <x:c r="F22" s="9" t="n">
        <x:f>IF('Расчёт'!$F$5="Ввод корректен",D22/E22,"")</x:f>
        <x:v>0.05913174508363352</x:v>
      </x:c>
      <x:c r="G22" s="9" t="n">
        <x:f>IF('Расчёт'!$F$5="Ввод корректен",IF('Расчёт'!$B$7=1,71.4*F22^(0.666-0.014*SQRT(F22)),F22^(2/3)/'Расчёт'!$B$14),"")</x:f>
        <x:v>10.962560111543205</x:v>
      </x:c>
      <x:c r="H22" s="9" t="n">
        <x:f>IF('Расчёт'!$F$5="Ввод корректен",G22*SQRT('Расчёт'!$B$13),"")</x:f>
        <x:v>0.6004441461098563</x:v>
      </x:c>
      <x:c r="I22" s="9" t="n">
        <x:f>IF('Расчёт'!$F$5="Ввод корректен",1000*D22*H22,"")</x:f>
        <x:v>17.533239919040565</x:v>
      </x:c>
      <x:c r="J22" s="9" t="n">
        <x:f>IF('Расчёт'!$F$5="Ввод корректен",IF('Расчёт'!$B$8=1,2*SQRT(B22*('Расчёт'!$B$9-B22)),'Расчёт'!$B$10),"")</x:f>
        <x:v>0.43992726671576066</x:v>
      </x:c>
      <x:c r="K22" s="9" t="n">
        <x:f>IF('Расчёт'!$F$5="Ввод корректен",IF(J22&lt;0.000000001,"",H22/SQRT(9.81*D22/J22)),"")</x:f>
        <x:v>0.7441042266399489</x:v>
      </x:c>
    </x:row>
    <x:row r="23" ht="22" customHeight="1">
      <x:c r="A23" s="14" t="n">
        <x:f>ROUND(A22+0.01,2)</x:f>
        <x:v>0.17</x:v>
      </x:c>
      <x:c r="B23" s="9" t="n">
        <x:f>IF('Расчёт'!$F$5="Ввод корректен",IF('Расчёт'!$B$8=1,'Расчёт'!$B$9,'Расчёт'!$B$11)*A23,"")</x:f>
        <x:v>0.10200000000000001</x:v>
      </x:c>
      <x:c r="C23" s="9" t="n">
        <x:f>IF('Расчёт'!$F$5="Ввод корректен",IF('Расчёт'!$B$8=1,2*ACOS(1-2*A23),0),"")</x:f>
        <x:v>1.6999551318496142</x:v>
      </x:c>
      <x:c r="D23" s="9" t="n">
        <x:f>IF('Расчёт'!$F$5="Ввод корректен",IF('Расчёт'!$B$8=1,'Расчёт'!$B$9^2/8*(C23-SIN(C23)),'Расчёт'!$B$10*B23),"")</x:f>
        <x:v>0.031872804362153395</x:v>
      </x:c>
      <x:c r="E23" s="9" t="n">
        <x:f>IF('Расчёт'!$F$5="Ввод корректен",IF('Расчёт'!$B$8=1,'Расчёт'!$B$9*C23/2,'Расчёт'!$B$10+2*B23),"")</x:f>
        <x:v>0.5099865395548843</x:v>
      </x:c>
      <x:c r="F23" s="9" t="n">
        <x:f>IF('Расчёт'!$F$5="Ввод корректен",D23/E23,"")</x:f>
        <x:v>0.06249734432201279</x:v>
      </x:c>
      <x:c r="G23" s="9" t="n">
        <x:f>IF('Расчёт'!$F$5="Ввод корректен",IF('Расчёт'!$B$7=1,71.4*F23^(0.666-0.014*SQRT(F23)),F23^(2/3)/'Расчёт'!$B$14),"")</x:f>
        <x:v>11.375131030149717</x:v>
      </x:c>
      <x:c r="H23" s="9" t="n">
        <x:f>IF('Расчёт'!$F$5="Ввод корректен",G23*SQRT('Расчёт'!$B$13),"")</x:f>
        <x:v>0.6230415859789978</x:v>
      </x:c>
      <x:c r="I23" s="9" t="n">
        <x:f>IF('Расчёт'!$F$5="Ввод корректен",1000*D23*H23,"")</x:f>
        <x:v>19.858082579394374</x:v>
      </x:c>
      <x:c r="J23" s="9" t="n">
        <x:f>IF('Расчёт'!$F$5="Ввод корректен",IF('Расчёт'!$B$8=1,2*SQRT(B23*('Расчёт'!$B$9-B23)),'Расчёт'!$B$10),"")</x:f>
        <x:v>0.45075935930383076</x:v>
      </x:c>
      <x:c r="K23" s="9" t="n">
        <x:f>IF('Расчёт'!$F$5="Ввод корректен",IF(J23&lt;0.000000001,"",H23/SQRT(9.81*D23/J23)),"")</x:f>
        <x:v>0.7480743598692324</x:v>
      </x:c>
    </x:row>
    <x:row r="24" ht="22" customHeight="1">
      <x:c r="A24" s="14" t="n">
        <x:f>ROUND(A23+0.01,2)</x:f>
        <x:v>0.18</x:v>
      </x:c>
      <x:c r="B24" s="9" t="n">
        <x:f>IF('Расчёт'!$F$5="Ввод корректен",IF('Расчёт'!$B$8=1,'Расчёт'!$B$9,'Расчёт'!$B$11)*A24,"")</x:f>
        <x:v>0.108</x:v>
      </x:c>
      <x:c r="C24" s="9" t="n">
        <x:f>IF('Расчёт'!$F$5="Ввод корректен",IF('Расчёт'!$B$8=1,2*ACOS(1-2*A24),0),"")</x:f>
        <x:v>1.7525961223366813</x:v>
      </x:c>
      <x:c r="D24" s="9" t="n">
        <x:f>IF('Расчёт'!$F$5="Ввод корректен",IF('Расчёт'!$B$8=1,'Расчёт'!$B$9^2/8*(C24-SIN(C24)),'Расчёт'!$B$10*B24),"")</x:f>
        <x:v>0.034608430776014804</x:v>
      </x:c>
      <x:c r="E24" s="9" t="n">
        <x:f>IF('Расчёт'!$F$5="Ввод корректен",IF('Расчёт'!$B$8=1,'Расчёт'!$B$9*C24/2,'Расчёт'!$B$10+2*B24),"")</x:f>
        <x:v>0.5257788367010043</x:v>
      </x:c>
      <x:c r="F24" s="9" t="n">
        <x:f>IF('Расчёт'!$F$5="Ввод корректен",D24/E24,"")</x:f>
        <x:v>0.06582317195033022</x:v>
      </x:c>
      <x:c r="G24" s="9" t="n">
        <x:f>IF('Расчёт'!$F$5="Ввод корректен",IF('Расчёт'!$B$7=1,71.4*F24^(0.666-0.014*SQRT(F24)),F24^(2/3)/'Расчёт'!$B$14),"")</x:f>
        <x:v>11.77559053300625</x:v>
      </x:c>
      <x:c r="H24" s="9" t="n">
        <x:f>IF('Расчёт'!$F$5="Ввод корректен",G24*SQRT('Расчёт'!$B$13),"")</x:f>
        <x:v>0.6449756562871806</x:v>
      </x:c>
      <x:c r="I24" s="9" t="n">
        <x:f>IF('Расчёт'!$F$5="Ввод корректен",1000*D24*H24,"")</x:f>
        <x:v>22.321595352829608</x:v>
      </x:c>
      <x:c r="J24" s="9" t="n">
        <x:f>IF('Расчёт'!$F$5="Ввод корректен",IF('Расчёт'!$B$8=1,2*SQRT(B24*('Расчёт'!$B$9-B24)),'Расчёт'!$B$10),"")</x:f>
        <x:v>0.46102494509516506</x:v>
      </x:c>
      <x:c r="K24" s="9" t="n">
        <x:f>IF('Расчёт'!$F$5="Ввод корректен",IF(J24&lt;0.000000001,"",H24/SQRT(9.81*D24/J24)),"")</x:f>
        <x:v>0.7515884160803606</x:v>
      </x:c>
    </x:row>
    <x:row r="25" ht="22" customHeight="1">
      <x:c r="A25" s="14" t="n">
        <x:f>ROUND(A24+0.01,2)</x:f>
        <x:v>0.19</x:v>
      </x:c>
      <x:c r="B25" s="9" t="n">
        <x:f>IF('Расчёт'!$F$5="Ввод корректен",IF('Расчёт'!$B$8=1,'Расчёт'!$B$9,'Расчёт'!$B$11)*A25,"")</x:f>
        <x:v>0.11399999999999999</x:v>
      </x:c>
      <x:c r="C25" s="9" t="n">
        <x:f>IF('Расчёт'!$F$5="Ввод корректен",IF('Расчёт'!$B$8=1,2*ACOS(1-2*A25),0),"")</x:f>
        <x:v>1.8041072471850497</x:v>
      </x:c>
      <x:c r="D25" s="9" t="n">
        <x:f>IF('Расчёт'!$F$5="Ввод корректен",IF('Расчёт'!$B$8=1,'Расчёт'!$B$9^2/8*(C25-SIN(C25)),'Расчёт'!$B$10*B25),"")</x:f>
        <x:v>0.037404045134404706</x:v>
      </x:c>
      <x:c r="E25" s="9" t="n">
        <x:f>IF('Расчёт'!$F$5="Ввод корректен",IF('Расчёт'!$B$8=1,'Расчёт'!$B$9*C25/2,'Расчёт'!$B$10+2*B25),"")</x:f>
        <x:v>0.5412321741555148</x:v>
      </x:c>
      <x:c r="F25" s="9" t="n">
        <x:f>IF('Расчёт'!$F$5="Ввод корректен",D25/E25,"")</x:f>
        <x:v>0.0691090569269395</x:v>
      </x:c>
      <x:c r="G25" s="9" t="n">
        <x:f>IF('Расчёт'!$F$5="Ввод корректен",IF('Расчёт'!$B$7=1,71.4*F25^(0.666-0.014*SQRT(F25)),F25^(2/3)/'Расчёт'!$B$14),"")</x:f>
        <x:v>12.164646132575514</x:v>
      </x:c>
      <x:c r="H25" s="9" t="n">
        <x:f>IF('Расчёт'!$F$5="Ввод корректен",G25*SQRT('Расчёт'!$B$13),"")</x:f>
        <x:v>0.6662851090879589</x:v>
      </x:c>
      <x:c r="I25" s="9" t="n">
        <x:f>IF('Расчёт'!$F$5="Ввод корректен",1000*D25*H25,"")</x:f>
        <x:v>24.92175829270778</x:v>
      </x:c>
      <x:c r="J25" s="9" t="n">
        <x:f>IF('Расчёт'!$F$5="Ввод корректен",IF('Расчёт'!$B$8=1,2*SQRT(B25*('Расчёт'!$B$9-B25)),'Расчёт'!$B$10),"")</x:f>
        <x:v>0.47076108590239274</x:v>
      </x:c>
      <x:c r="K25" s="9" t="n">
        <x:f>IF('Расчёт'!$F$5="Ввод корректен",IF(J25&lt;0.000000001,"",H25/SQRT(9.81*D25/J25)),"")</x:f>
        <x:v>0.7546865244313313</x:v>
      </x:c>
    </x:row>
    <x:row r="26" ht="22" customHeight="1">
      <x:c r="A26" s="14" t="n">
        <x:f>ROUND(A25+0.01,2)</x:f>
        <x:v>0.2</x:v>
      </x:c>
      <x:c r="B26" s="9" t="n">
        <x:f>IF('Расчёт'!$F$5="Ввод корректен",IF('Расчёт'!$B$8=1,'Расчёт'!$B$9,'Расчёт'!$B$11)*A26,"")</x:f>
        <x:v>0.12</x:v>
      </x:c>
      <x:c r="C26" s="9" t="n">
        <x:f>IF('Расчёт'!$F$5="Ввод корректен",IF('Расчёт'!$B$8=1,2*ACOS(1-2*A26),0),"")</x:f>
        <x:v>1.8545904360032246</x:v>
      </x:c>
      <x:c r="D26" s="9" t="n">
        <x:f>IF('Расчёт'!$F$5="Ввод корректен",IF('Расчёт'!$B$8=1,'Расчёт'!$B$9^2/8*(C26-SIN(C26)),'Расчёт'!$B$10*B26),"")</x:f>
        <x:v>0.04025656962014511</x:v>
      </x:c>
      <x:c r="E26" s="9" t="n">
        <x:f>IF('Расчёт'!$F$5="Ввод корректен",IF('Расчёт'!$B$8=1,'Расчёт'!$B$9*C26/2,'Расчёт'!$B$10+2*B26),"")</x:f>
        <x:v>0.5563771308009674</x:v>
      </x:c>
      <x:c r="F26" s="9" t="n">
        <x:f>IF('Расчёт'!$F$5="Ввод корректен",D26/E26,"")</x:f>
        <x:v>0.07235482443750205</x:v>
      </x:c>
      <x:c r="G26" s="9" t="n">
        <x:f>IF('Расчёт'!$F$5="Ввод корректен",IF('Расчёт'!$B$7=1,71.4*F26^(0.666-0.014*SQRT(F26)),F26^(2/3)/'Расчёт'!$B$14),"")</x:f>
        <x:v>12.542919210312805</x:v>
      </x:c>
      <x:c r="H26" s="9" t="n">
        <x:f>IF('Расчёт'!$F$5="Ввод корректен",G26*SQRT('Расчёт'!$B$13),"")</x:f>
        <x:v>0.6870039788453208</x:v>
      </x:c>
      <x:c r="I26" s="9" t="n">
        <x:f>IF('Расчёт'!$F$5="Ввод корректен",1000*D26*H26,"")</x:f>
        <x:v>27.656423503703355</x:v>
      </x:c>
      <x:c r="J26" s="9" t="n">
        <x:f>IF('Расчёт'!$F$5="Ввод корректен",IF('Расчёт'!$B$8=1,2*SQRT(B26*('Расчёт'!$B$9-B26)),'Расчёт'!$B$10),"")</x:f>
        <x:v>0.48</x:v>
      </x:c>
      <x:c r="K26" s="9" t="n">
        <x:f>IF('Расчёт'!$F$5="Ввод корректен",IF(J26&lt;0.000000001,"",H26/SQRT(9.81*D26/J26)),"")</x:f>
        <x:v>0.7574029372504263</x:v>
      </x:c>
    </x:row>
    <x:row r="27" ht="22" customHeight="1">
      <x:c r="A27" s="14" t="n">
        <x:f>ROUND(A26+0.01,2)</x:f>
        <x:v>0.21</x:v>
      </x:c>
      <x:c r="B27" s="9" t="n">
        <x:f>IF('Расчёт'!$F$5="Ввод корректен",IF('Расчёт'!$B$8=1,'Расчёт'!$B$9,'Расчёт'!$B$11)*A27,"")</x:f>
        <x:v>0.126</x:v>
      </x:c>
      <x:c r="C27" s="9" t="n">
        <x:f>IF('Расчёт'!$F$5="Ввод корректен",IF('Расчёт'!$B$8=1,2*ACOS(1-2*A27),0),"")</x:f>
        <x:v>1.9041352722452909</x:v>
      </x:c>
      <x:c r="D27" s="9" t="n">
        <x:f>IF('Расчёт'!$F$5="Ввод корректен",IF('Расчёт'!$B$8=1,'Расчёт'!$B$9^2/8*(C27-SIN(C27)),'Расчёт'!$B$10*B27),"")</x:f>
        <x:v>0.04316310729901685</x:v>
      </x:c>
      <x:c r="E27" s="9" t="n">
        <x:f>IF('Расчёт'!$F$5="Ввод корректен",IF('Расчёт'!$B$8=1,'Расчёт'!$B$9*C27/2,'Расчёт'!$B$10+2*B27),"")</x:f>
        <x:v>0.5712405816735873</x:v>
      </x:c>
      <x:c r="F27" s="9" t="n">
        <x:f>IF('Расчёт'!$F$5="Ввод корректен",D27/E27,"")</x:f>
        <x:v>0.07556029575587943</x:v>
      </x:c>
      <x:c r="G27" s="9" t="n">
        <x:f>IF('Расчёт'!$F$5="Ввод корректен",IF('Расчёт'!$B$7=1,71.4*F27^(0.666-0.014*SQRT(F27)),F27^(2/3)/'Расчёт'!$B$14),"")</x:f>
        <x:v>12.91095905103963</x:v>
      </x:c>
      <x:c r="H27" s="9" t="n">
        <x:f>IF('Расчёт'!$F$5="Ввод корректен",G27*SQRT('Расчёт'!$B$13),"")</x:f>
        <x:v>0.7071623511279899</x:v>
      </x:c>
      <x:c r="I27" s="9" t="n">
        <x:f>IF('Расчёт'!$F$5="Ввод корректен",1000*D27*H27,"")</x:f>
        <x:v>30.523324439562455</x:v>
      </x:c>
      <x:c r="J27" s="9" t="n">
        <x:f>IF('Расчёт'!$F$5="Ввод корректен",IF('Расчёт'!$B$8=1,2*SQRT(B27*('Расчёт'!$B$9-B27)),'Расчёт'!$B$10),"")</x:f>
        <x:v>0.48876988450599124</x:v>
      </x:c>
      <x:c r="K27" s="9" t="n">
        <x:f>IF('Расчёт'!$F$5="Ввод корректен",IF(J27&lt;0.000000001,"",H27/SQRT(9.81*D27/J27)),"")</x:f>
        <x:v>0.7597671218399596</x:v>
      </x:c>
    </x:row>
    <x:row r="28" ht="22" customHeight="1">
      <x:c r="A28" s="14" t="n">
        <x:f>ROUND(A27+0.01,2)</x:f>
        <x:v>0.22</x:v>
      </x:c>
      <x:c r="B28" s="9" t="n">
        <x:f>IF('Расчёт'!$F$5="Ввод корректен",IF('Расчёт'!$B$8=1,'Расчёт'!$B$9,'Расчёт'!$B$11)*A28,"")</x:f>
        <x:v>0.132</x:v>
      </x:c>
      <x:c r="C28" s="9" t="n">
        <x:f>IF('Расчёт'!$F$5="Ввод корректен",IF('Расчёт'!$B$8=1,2*ACOS(1-2*A28),0),"")</x:f>
        <x:v>1.9528210535876687</x:v>
      </x:c>
      <x:c r="D28" s="9" t="n">
        <x:f>IF('Расчёт'!$F$5="Ввод корректен",IF('Расчёт'!$B$8=1,'Расчёт'!$B$9^2/8*(C28-SIN(C28)),'Расчёт'!$B$10*B28),"")</x:f>
        <x:v>0.0461209200141938</x:v>
      </x:c>
      <x:c r="E28" s="9" t="n">
        <x:f>IF('Расчёт'!$F$5="Ввод корректен",IF('Расчёт'!$B$8=1,'Расчёт'!$B$9*C28/2,'Расчёт'!$B$10+2*B28),"")</x:f>
        <x:v>0.5858463160763006</x:v>
      </x:c>
      <x:c r="F28" s="9" t="n">
        <x:f>IF('Расчёт'!$F$5="Ввод корректен",D28/E28,"")</x:f>
        <x:v>0.07872528809788917</x:v>
      </x:c>
      <x:c r="G28" s="9" t="n">
        <x:f>IF('Расчёт'!$F$5="Ввод корректен",IF('Расчёт'!$B$7=1,71.4*F28^(0.666-0.014*SQRT(F28)),F28^(2/3)/'Расчёт'!$B$14),"")</x:f>
        <x:v>13.269254013019138</x:v>
      </x:c>
      <x:c r="H28" s="9" t="n">
        <x:f>IF('Расчёт'!$F$5="Ввод корректен",G28*SQRT('Расчёт'!$B$13),"")</x:f>
        <x:v>0.7267869744196531</x:v>
      </x:c>
      <x:c r="I28" s="9" t="n">
        <x:f>IF('Расчёт'!$F$5="Ввод корректен",1000*D28*H28,"")</x:f>
        <x:v>33.52008391456674</x:v>
      </x:c>
      <x:c r="J28" s="9" t="n">
        <x:f>IF('Расчёт'!$F$5="Ввод корректен",IF('Расчёт'!$B$8=1,2*SQRT(B28*('Расчёт'!$B$9-B28)),'Расчёт'!$B$10),"")</x:f>
        <x:v>0.4970955642529915</x:v>
      </x:c>
      <x:c r="K28" s="9" t="n">
        <x:f>IF('Расчёт'!$F$5="Ввод корректен",IF(J28&lt;0.000000001,"",H28/SQRT(9.81*D28/J28)),"")</x:f>
        <x:v>0.7618046065243301</x:v>
      </x:c>
    </x:row>
    <x:row r="29" ht="22" customHeight="1">
      <x:c r="A29" s="14" t="n">
        <x:f>ROUND(A28+0.01,2)</x:f>
        <x:v>0.23</x:v>
      </x:c>
      <x:c r="B29" s="9" t="n">
        <x:f>IF('Расчёт'!$F$5="Ввод корректен",IF('Расчёт'!$B$8=1,'Расчёт'!$B$9,'Расчёт'!$B$11)*A29,"")</x:f>
        <x:v>0.138</x:v>
      </x:c>
      <x:c r="C29" s="9" t="n">
        <x:f>IF('Расчёт'!$F$5="Ввод корректен",IF('Расчёт'!$B$8=1,2*ACOS(1-2*A29),0),"")</x:f>
        <x:v>2.0007184347899494</x:v>
      </x:c>
      <x:c r="D29" s="9" t="n">
        <x:f>IF('Расчёт'!$F$5="Ввод корректен",IF('Расчёт'!$B$8=1,'Расчёт'!$B$9^2/8*(C29-SIN(C29)),'Расчёт'!$B$10*B29),"")</x:f>
        <x:v>0.04912740976364614</x:v>
      </x:c>
      <x:c r="E29" s="9" t="n">
        <x:f>IF('Расчёт'!$F$5="Ввод корректен",IF('Расчёт'!$B$8=1,'Расчёт'!$B$9*C29/2,'Расчёт'!$B$10+2*B29),"")</x:f>
        <x:v>0.6002155304369848</x:v>
      </x:c>
      <x:c r="F29" s="9" t="n">
        <x:f>IF('Расчёт'!$F$5="Ввод корректен",D29/E29,"")</x:f>
        <x:v>0.08184961446745488</x:v>
      </x:c>
      <x:c r="G29" s="9" t="n">
        <x:f>IF('Расчёт'!$F$5="Ввод корректен",IF('Расчёт'!$B$7=1,71.4*F29^(0.666-0.014*SQRT(F29)),F29^(2/3)/'Расчёт'!$B$14),"")</x:f>
        <x:v>13.618240521425431</x:v>
      </x:c>
      <x:c r="H29" s="9" t="n">
        <x:f>IF('Расчёт'!$F$5="Ввод корректен",G29*SQRT('Расчёт'!$B$13),"")</x:f>
        <x:v>0.7459017527115624</x:v>
      </x:c>
      <x:c r="I29" s="9" t="n">
        <x:f>IF('Расчёт'!$F$5="Ввод корректен",1000*D29*H29,"")</x:f>
        <x:v>36.644221048882784</x:v>
      </x:c>
      <x:c r="J29" s="9" t="n">
        <x:f>IF('Расчёт'!$F$5="Ввод корректен",IF('Расчёт'!$B$8=1,2*SQRT(B29*('Расчёт'!$B$9-B29)),'Расчёт'!$B$10),"")</x:f>
        <x:v>0.5049990099000196</x:v>
      </x:c>
      <x:c r="K29" s="9" t="n">
        <x:f>IF('Расчёт'!$F$5="Ввод корректен",IF(J29&lt;0.000000001,"",H29/SQRT(9.81*D29/J29)),"")</x:f>
        <x:v>0.7635376447575694</x:v>
      </x:c>
    </x:row>
    <x:row r="30" ht="22" customHeight="1">
      <x:c r="A30" s="14" t="n">
        <x:f>ROUND(A29+0.01,2)</x:f>
        <x:v>0.24</x:v>
      </x:c>
      <x:c r="B30" s="9" t="n">
        <x:f>IF('Расчёт'!$F$5="Ввод корректен",IF('Расчёт'!$B$8=1,'Расчёт'!$B$9,'Расчёт'!$B$11)*A30,"")</x:f>
        <x:v>0.144</x:v>
      </x:c>
      <x:c r="C30" s="9" t="n">
        <x:f>IF('Расчёт'!$F$5="Ввод корректен",IF('Расчёт'!$B$8=1,2*ACOS(1-2*A30),0),"")</x:f>
        <x:v>2.047890752197905</x:v>
      </x:c>
      <x:c r="D30" s="9" t="n">
        <x:f>IF('Расчёт'!$F$5="Ввод корректен",IF('Расчёт'!$B$8=1,'Расчёт'!$B$9^2/8*(C30-SIN(C30)),'Расчёт'!$B$10*B30),"")</x:f>
        <x:v>0.05218010287330049</x:v>
      </x:c>
      <x:c r="E30" s="9" t="n">
        <x:f>IF('Расчёт'!$F$5="Ввод корректен",IF('Расчёт'!$B$8=1,'Расчёт'!$B$9*C30/2,'Расчёт'!$B$10+2*B30),"")</x:f>
        <x:v>0.6143672256593715</x:v>
      </x:c>
      <x:c r="F30" s="9" t="n">
        <x:f>IF('Расчёт'!$F$5="Ввод корректен",D30/E30,"")</x:f>
        <x:v>0.08493308349464448</x:v>
      </x:c>
      <x:c r="G30" s="9" t="n">
        <x:f>IF('Расчёт'!$F$5="Ввод корректен",IF('Расчёт'!$B$7=1,71.4*F30^(0.666-0.014*SQRT(F30)),F30^(2/3)/'Расчёт'!$B$14),"")</x:f>
        <x:v>13.958310384967808</x:v>
      </x:c>
      <x:c r="H30" s="9" t="n">
        <x:f>IF('Расчёт'!$F$5="Ввод корректен",G30*SQRT('Расчёт'!$B$13),"")</x:f>
        <x:v>0.7645281462505488</x:v>
      </x:c>
      <x:c r="I30" s="9" t="n">
        <x:f>IF('Расчёт'!$F$5="Ввод корректен",1000*D30*H30,"")</x:f>
        <x:v>39.893157320887354</x:v>
      </x:c>
      <x:c r="J30" s="9" t="n">
        <x:f>IF('Расчёт'!$F$5="Ввод корректен",IF('Расчёт'!$B$8=1,2*SQRT(B30*('Расчёт'!$B$9-B30)),'Расчёт'!$B$10),"")</x:f>
        <x:v>0.5124997560975029</x:v>
      </x:c>
      <x:c r="K30" s="9" t="n">
        <x:f>IF('Расчёт'!$F$5="Ввод корректен",IF(J30&lt;0.000000001,"",H30/SQRT(9.81*D30/J30)),"")</x:f>
        <x:v>0.7649857424980231</x:v>
      </x:c>
    </x:row>
    <x:row r="31" ht="22" customHeight="1">
      <x:c r="A31" s="14" t="n">
        <x:f>ROUND(A30+0.01,2)</x:f>
        <x:v>0.25</x:v>
      </x:c>
      <x:c r="B31" s="9" t="n">
        <x:f>IF('Расчёт'!$F$5="Ввод корректен",IF('Расчёт'!$B$8=1,'Расчёт'!$B$9,'Расчёт'!$B$11)*A31,"")</x:f>
        <x:v>0.15</x:v>
      </x:c>
      <x:c r="C31" s="9" t="n">
        <x:f>IF('Расчёт'!$F$5="Ввод корректен",IF('Расчёт'!$B$8=1,2*ACOS(1-2*A31),0),"")</x:f>
        <x:v>2.0943951023931957</x:v>
      </x:c>
      <x:c r="D31" s="9" t="n">
        <x:f>IF('Расчёт'!$F$5="Ввод корректен",IF('Расчёт'!$B$8=1,'Расчёт'!$B$9^2/8*(C31-SIN(C31)),'Расчёт'!$B$10*B31),"")</x:f>
        <x:v>0.05527663643739407</x:v>
      </x:c>
      <x:c r="E31" s="9" t="n">
        <x:f>IF('Расчёт'!$F$5="Ввод корректен",IF('Расчёт'!$B$8=1,'Расчёт'!$B$9*C31/2,'Расчёт'!$B$10+2*B31),"")</x:f>
        <x:v>0.6283185307179587</x:v>
      </x:c>
      <x:c r="F31" s="9" t="n">
        <x:f>IF('Расчёт'!$F$5="Ввод корректен",D31/E31,"")</x:f>
        <x:v>0.0879754992650484</x:v>
      </x:c>
      <x:c r="G31" s="9" t="n">
        <x:f>IF('Расчёт'!$F$5="Ввод корректен",IF('Расчёт'!$B$7=1,71.4*F31^(0.666-0.014*SQRT(F31)),F31^(2/3)/'Расчёт'!$B$14),"")</x:f>
        <x:v>14.289816804548714</x:v>
      </x:c>
      <x:c r="H31" s="9" t="n">
        <x:f>IF('Расчёт'!$F$5="Ввод корректен",G31*SQRT('Расчёт'!$B$13),"")</x:f>
        <x:v>0.7826855006467722</x:v>
      </x:c>
      <x:c r="I31" s="9" t="n">
        <x:f>IF('Расчёт'!$F$5="Ввод корректен",1000*D31*H31,"")</x:f>
        <x:v>43.26422186407139</x:v>
      </x:c>
      <x:c r="J31" s="9" t="n">
        <x:f>IF('Расчёт'!$F$5="Ввод корректен",IF('Расчёт'!$B$8=1,2*SQRT(B31*('Расчёт'!$B$9-B31)),'Расчёт'!$B$10),"")</x:f>
        <x:v>0.5196152422706631</x:v>
      </x:c>
      <x:c r="K31" s="9" t="n">
        <x:f>IF('Расчёт'!$F$5="Ввод корректен",IF(J31&lt;0.000000001,"",H31/SQRT(9.81*D31/J31)),"")</x:f>
        <x:v>0.7661660814187081</x:v>
      </x:c>
    </x:row>
    <x:row r="32" ht="22" customHeight="1">
      <x:c r="A32" s="14" t="n">
        <x:f>ROUND(A31+0.01,2)</x:f>
        <x:v>0.26</x:v>
      </x:c>
      <x:c r="B32" s="9" t="n">
        <x:f>IF('Расчёт'!$F$5="Ввод корректен",IF('Расчёт'!$B$8=1,'Расчёт'!$B$9,'Расчёт'!$B$11)*A32,"")</x:f>
        <x:v>0.156</x:v>
      </x:c>
      <x:c r="C32" s="9" t="n">
        <x:f>IF('Расчёт'!$F$5="Ввод корректен",IF('Расчёт'!$B$8=1,2*ACOS(1-2*A32),0),"")</x:f>
        <x:v>2.140283228780617</x:v>
      </x:c>
      <x:c r="D32" s="9" t="n">
        <x:f>IF('Расчёт'!$F$5="Ввод корректен",IF('Расчёт'!$B$8=1,'Расчёт'!$B$9^2/8*(C32-SIN(C32)),'Расчёт'!$B$10*B32),"")</x:f>
        <x:v>0.05841474661445861</x:v>
      </x:c>
      <x:c r="E32" s="9" t="n">
        <x:f>IF('Расчёт'!$F$5="Ввод корректен",IF('Расчёт'!$B$8=1,'Расчёт'!$B$9*C32/2,'Расчёт'!$B$10+2*B32),"")</x:f>
        <x:v>0.6420849686341851</x:v>
      </x:c>
      <x:c r="F32" s="9" t="n">
        <x:f>IF('Расчёт'!$F$5="Ввод корректен",D32/E32,"")</x:f>
        <x:v>0.09097666113990473</x:v>
      </x:c>
      <x:c r="G32" s="9" t="n">
        <x:f>IF('Расчёт'!$F$5="Ввод корректен",IF('Расчёт'!$B$7=1,71.4*F32^(0.666-0.014*SQRT(F32)),F32^(2/3)/'Расчёт'!$B$14),"")</x:f>
        <x:v>14.613079350091972</x:v>
      </x:c>
      <x:c r="H32" s="9" t="n">
        <x:f>IF('Расчёт'!$F$5="Ввод корректен",G32*SQRT('Расчёт'!$B$13),"")</x:f>
        <x:v>0.8003913194658306</x:v>
      </x:c>
      <x:c r="I32" s="9" t="n">
        <x:f>IF('Расчёт'!$F$5="Ввод корректен",1000*D32*H32,"")</x:f>
        <x:v>46.75465611900869</x:v>
      </x:c>
      <x:c r="J32" s="9" t="n">
        <x:f>IF('Расчёт'!$F$5="Ввод корректен",IF('Расчёт'!$B$8=1,2*SQRT(B32*('Расчёт'!$B$9-B32)),'Расчёт'!$B$10),"")</x:f>
        <x:v>0.5263610927870713</x:v>
      </x:c>
      <x:c r="K32" s="9" t="n">
        <x:f>IF('Расчёт'!$F$5="Ввод корректен",IF(J32&lt;0.000000001,"",H32/SQRT(9.81*D32/J32)),"")</x:f>
        <x:v>0.76709386177631</x:v>
      </x:c>
    </x:row>
    <x:row r="33" ht="22" customHeight="1">
      <x:c r="A33" s="14" t="n">
        <x:f>ROUND(A32+0.01,2)</x:f>
        <x:v>0.27</x:v>
      </x:c>
      <x:c r="B33" s="9" t="n">
        <x:f>IF('Расчёт'!$F$5="Ввод корректен",IF('Расчёт'!$B$8=1,'Расчёт'!$B$9,'Расчёт'!$B$11)*A33,"")</x:f>
        <x:v>0.162</x:v>
      </x:c>
      <x:c r="C33" s="9" t="n">
        <x:f>IF('Расчёт'!$F$5="Ввод корректен",IF('Расчёт'!$B$8=1,2*ACOS(1-2*A33),0),"")</x:f>
        <x:v>2.1856022565518884</x:v>
      </x:c>
      <x:c r="D33" s="9" t="n">
        <x:f>IF('Расчёт'!$F$5="Ввод корректен",IF('Расчёт'!$B$8=1,'Расчёт'!$B$9^2/8*(C33-SIN(C33)),'Расчёт'!$B$10*B33),"")</x:f>
        <x:v>0.061592258454854304</x:v>
      </x:c>
      <x:c r="E33" s="9" t="n">
        <x:f>IF('Расчёт'!$F$5="Ввод корректен",IF('Расчёт'!$B$8=1,'Расчёт'!$B$9*C33/2,'Расчёт'!$B$10+2*B33),"")</x:f>
        <x:v>0.6556806769655665</x:v>
      </x:c>
      <x:c r="F33" s="9" t="n">
        <x:f>IF('Расчёт'!$F$5="Ввод корректен",D33/E33,"")</x:f>
        <x:v>0.09393636356632919</x:v>
      </x:c>
      <x:c r="G33" s="9" t="n">
        <x:f>IF('Расчёт'!$F$5="Ввод корректен",IF('Расчёт'!$B$7=1,71.4*F33^(0.666-0.014*SQRT(F33)),F33^(2/3)/'Расчёт'!$B$14),"")</x:f>
        <x:v>14.928388114919926</x:v>
      </x:c>
      <x:c r="H33" s="9" t="n">
        <x:f>IF('Расчёт'!$F$5="Ввод корректен",G33*SQRT('Расчёт'!$B$13),"")</x:f>
        <x:v>0.8176614917733668</x:v>
      </x:c>
      <x:c r="I33" s="9" t="n">
        <x:f>IF('Расчёт'!$F$5="Ввод корректен",1000*D33*H33,"")</x:f>
        <x:v>50.36161792988693</x:v>
      </x:c>
      <x:c r="J33" s="9" t="n">
        <x:f>IF('Расчёт'!$F$5="Ввод корректен",IF('Расчёт'!$B$8=1,2*SQRT(B33*('Расчёт'!$B$9-B33)),'Расчёт'!$B$10),"")</x:f>
        <x:v>0.5327513491301546</x:v>
      </x:c>
      <x:c r="K33" s="9" t="n">
        <x:f>IF('Расчёт'!$F$5="Ввод корректен",IF(J33&lt;0.000000001,"",H33/SQRT(9.81*D33/J33)),"")</x:f>
        <x:v>0.767782582607705</x:v>
      </x:c>
    </x:row>
    <x:row r="34" ht="22" customHeight="1">
      <x:c r="A34" s="14" t="n">
        <x:f>ROUND(A33+0.01,2)</x:f>
        <x:v>0.28</x:v>
      </x:c>
      <x:c r="B34" s="9" t="n">
        <x:f>IF('Расчёт'!$F$5="Ввод корректен",IF('Расчёт'!$B$8=1,'Расчёт'!$B$9,'Расчёт'!$B$11)*A34,"")</x:f>
        <x:v>0.168</x:v>
      </x:c>
      <x:c r="C34" s="9" t="n">
        <x:f>IF('Расчёт'!$F$5="Ввод корректен",IF('Расчёт'!$B$8=1,2*ACOS(1-2*A34),0),"")</x:f>
        <x:v>2.2303953067981466</x:v>
      </x:c>
      <x:c r="D34" s="9" t="n">
        <x:f>IF('Расчёт'!$F$5="Ввод корректен",IF('Расчёт'!$B$8=1,'Расчёт'!$B$9^2/8*(C34-SIN(C34)),'Расчёт'!$B$10*B34),"")</x:f>
        <x:v>0.06480707700201706</x:v>
      </x:c>
      <x:c r="E34" s="9" t="n">
        <x:f>IF('Расчёт'!$F$5="Ввод корректен",IF('Расчёт'!$B$8=1,'Расчёт'!$B$9*C34/2,'Расчёт'!$B$10+2*B34),"")</x:f>
        <x:v>0.6691185920394439</x:v>
      </x:c>
      <x:c r="F34" s="9" t="n">
        <x:f>IF('Расчёт'!$F$5="Ввод корректен",D34/E34,"")</x:f>
        <x:v>0.09685439587695202</x:v>
      </x:c>
      <x:c r="G34" s="9" t="n">
        <x:f>IF('Расчёт'!$F$5="Ввод корректен",IF('Расчёт'!$B$7=1,71.4*F34^(0.666-0.014*SQRT(F34)),F34^(2/3)/'Расчёт'!$B$14),"")</x:f>
        <x:v>15.236007208310795</x:v>
      </x:c>
      <x:c r="H34" s="9" t="n">
        <x:f>IF('Расчёт'!$F$5="Ввод корректен",G34*SQRT('Расчёт'!$B$13),"")</x:f>
        <x:v>0.8345104834303135</x:v>
      </x:c>
      <x:c r="I34" s="9" t="n">
        <x:f>IF('Расчёт'!$F$5="Ввод корректен",1000*D34*H34,"")</x:f>
        <x:v>54.0821851586588</x:v>
      </x:c>
      <x:c r="J34" s="9" t="n">
        <x:f>IF('Расчёт'!$F$5="Ввод корректен",IF('Расчёт'!$B$8=1,2*SQRT(B34*('Расчёт'!$B$9-B34)),'Расчёт'!$B$10),"")</x:f>
        <x:v>0.5387986636954475</x:v>
      </x:c>
      <x:c r="K34" s="9" t="n">
        <x:f>IF('Расчёт'!$F$5="Ввод корректен",IF(J34&lt;0.000000001,"",H34/SQRT(9.81*D34/J34)),"")</x:f>
        <x:v>0.7682442725254571</x:v>
      </x:c>
    </x:row>
    <x:row r="35" ht="22" customHeight="1">
      <x:c r="A35" s="14" t="n">
        <x:f>ROUND(A34+0.01,2)</x:f>
        <x:v>0.29</x:v>
      </x:c>
      <x:c r="B35" s="9" t="n">
        <x:f>IF('Расчёт'!$F$5="Ввод корректен",IF('Расчёт'!$B$8=1,'Расчёт'!$B$9,'Расчёт'!$B$11)*A35,"")</x:f>
        <x:v>0.174</x:v>
      </x:c>
      <x:c r="C35" s="9" t="n">
        <x:f>IF('Расчёт'!$F$5="Ввод корректен",IF('Расчёт'!$B$8=1,2*ACOS(1-2*A35),0),"")</x:f>
        <x:v>2.274702013450021</x:v>
      </x:c>
      <x:c r="D35" s="9" t="n">
        <x:f>IF('Расчёт'!$F$5="Ввод корректен",IF('Расчёт'!$B$8=1,'Расчёт'!$B$9^2/8*(C35-SIN(C35)),'Расчёт'!$B$10*B35),"")</x:f>
        <x:v>0.06805717946032674</x:v>
      </x:c>
      <x:c r="E35" s="9" t="n">
        <x:f>IF('Расчёт'!$F$5="Ввод корректен",IF('Расчёт'!$B$8=1,'Расчёт'!$B$9*C35/2,'Расчёт'!$B$10+2*B35),"")</x:f>
        <x:v>0.6824106040350063</x:v>
      </x:c>
      <x:c r="F35" s="9" t="n">
        <x:f>IF('Расчёт'!$F$5="Ввод корректен",D35/E35,"")</x:f>
        <x:v>0.09973054207820538</x:v>
      </x:c>
      <x:c r="G35" s="9" t="n">
        <x:f>IF('Расчёт'!$F$5="Ввод корректен",IF('Расчёт'!$B$7=1,71.4*F35^(0.666-0.014*SQRT(F35)),F35^(2/3)/'Расчёт'!$B$14),"")</x:f>
        <x:v>15.536177710800771</x:v>
      </x:c>
      <x:c r="H35" s="9" t="n">
        <x:f>IF('Расчёт'!$F$5="Ввод корректен",G35*SQRT('Расчёт'!$B$13),"")</x:f>
        <x:v>0.8509514989614556</x:v>
      </x:c>
      <x:c r="I35" s="9" t="n">
        <x:f>IF('Расчёт'!$F$5="Ввод корректен",1000*D35*H35,"")</x:f>
        <x:v>57.913358876853835</x:v>
      </x:c>
      <x:c r="J35" s="9" t="n">
        <x:f>IF('Расчёт'!$F$5="Ввод корректен",IF('Расчёт'!$B$8=1,2*SQRT(B35*('Расчёт'!$B$9-B35)),'Расчёт'!$B$10),"")</x:f>
        <x:v>0.5445144626178445</x:v>
      </x:c>
      <x:c r="K35" s="9" t="n">
        <x:f>IF('Расчёт'!$F$5="Ввод корректен",IF(J35&lt;0.000000001,"",H35/SQRT(9.81*D35/J35)),"")</x:f>
        <x:v>0.7684896811970549</x:v>
      </x:c>
    </x:row>
    <x:row r="36" ht="22" customHeight="1">
      <x:c r="A36" s="14" t="n">
        <x:f>ROUND(A35+0.01,2)</x:f>
        <x:v>0.3</x:v>
      </x:c>
      <x:c r="B36" s="9" t="n">
        <x:f>IF('Расчёт'!$F$5="Ввод корректен",IF('Расчёт'!$B$8=1,'Расчёт'!$B$9,'Расчёт'!$B$11)*A36,"")</x:f>
        <x:v>0.18</x:v>
      </x:c>
      <x:c r="C36" s="9" t="n">
        <x:f>IF('Расчёт'!$F$5="Ввод корректен",IF('Расчёт'!$B$8=1,2*ACOS(1-2*A36),0),"")</x:f>
        <x:v>2.318558961454817</x:v>
      </x:c>
      <x:c r="D36" s="9" t="n">
        <x:f>IF('Расчёт'!$F$5="Ввод корректен",IF('Расчёт'!$B$8=1,'Расчёт'!$B$9^2/8*(C36-SIN(C36)),'Расчёт'!$B$10*B36),"")</x:f>
        <x:v>0.07134060826178472</x:v>
      </x:c>
      <x:c r="E36" s="9" t="n">
        <x:f>IF('Расчёт'!$F$5="Ввод корректен",IF('Расчёт'!$B$8=1,'Расчёт'!$B$9*C36/2,'Расчёт'!$B$10+2*B36),"")</x:f>
        <x:v>0.6955676884364451</x:v>
      </x:c>
      <x:c r="F36" s="9" t="n">
        <x:f>IF('Расчёт'!$F$5="Ввод корректен",D36/E36,"")</x:f>
        <x:v>0.10256458062643777</x:v>
      </x:c>
      <x:c r="G36" s="9" t="n">
        <x:f>IF('Расчёт'!$F$5="Ввод корректен",IF('Расчёт'!$B$7=1,71.4*F36^(0.666-0.014*SQRT(F36)),F36^(2/3)/'Расчёт'!$B$14),"")</x:f>
        <x:v>15.829120189786202</x:v>
      </x:c>
      <x:c r="H36" s="9" t="n">
        <x:f>IF('Расчёт'!$F$5="Ввод корректен",G36*SQRT('Расчёт'!$B$13),"")</x:f>
        <x:v>0.866996619340636</x:v>
      </x:c>
      <x:c r="I36" s="9" t="n">
        <x:f>IF('Расчёт'!$F$5="Ввод корректен",1000*D36*H36,"")</x:f>
        <x:v>61.852066184672</x:v>
      </x:c>
      <x:c r="J36" s="9" t="n">
        <x:f>IF('Расчёт'!$F$5="Ввод корректен",IF('Расчёт'!$B$8=1,2*SQRT(B36*('Расчёт'!$B$9-B36)),'Расчёт'!$B$10),"")</x:f>
        <x:v>0.5499090833947008</x:v>
      </x:c>
      <x:c r="K36" s="9" t="n">
        <x:f>IF('Расчёт'!$F$5="Ввод корректен",IF(J36&lt;0.000000001,"",H36/SQRT(9.81*D36/J36)),"")</x:f>
        <x:v>0.7685284392533233</x:v>
      </x:c>
    </x:row>
    <x:row r="37" ht="22" customHeight="1">
      <x:c r="A37" s="14" t="n">
        <x:f>ROUND(A36+0.01,2)</x:f>
        <x:v>0.31</x:v>
      </x:c>
      <x:c r="B37" s="9" t="n">
        <x:f>IF('Расчёт'!$F$5="Ввод корректен",IF('Расчёт'!$B$8=1,'Расчёт'!$B$9,'Расчёт'!$B$11)*A37,"")</x:f>
        <x:v>0.186</x:v>
      </x:c>
      <x:c r="C37" s="9" t="n">
        <x:f>IF('Расчёт'!$F$5="Ввод корректен",IF('Расчёт'!$B$8=1,2*ACOS(1-2*A37),0),"")</x:f>
        <x:v>2.362000060641272</x:v>
      </x:c>
      <x:c r="D37" s="9" t="n">
        <x:f>IF('Расчёт'!$F$5="Ввод корректен",IF('Расчёт'!$B$8=1,'Расчёт'!$B$9^2/8*(C37-SIN(C37)),'Расчёт'!$B$10*B37),"")</x:f>
        <x:v>0.07465546489439537</x:v>
      </x:c>
      <x:c r="E37" s="9" t="n">
        <x:f>IF('Расчёт'!$F$5="Ввод корректен",IF('Расчёт'!$B$8=1,'Расчёт'!$B$9*C37/2,'Расчёт'!$B$10+2*B37),"")</x:f>
        <x:v>0.7086000181923816</x:v>
      </x:c>
      <x:c r="F37" s="9" t="n">
        <x:f>IF('Расчёт'!$F$5="Ввод корректен",D37/E37,"")</x:f>
        <x:v>0.10535628419095913</x:v>
      </x:c>
      <x:c r="G37" s="9" t="n">
        <x:f>IF('Расчёт'!$F$5="Ввод корректен",IF('Расчёт'!$B$7=1,71.4*F37^(0.666-0.014*SQRT(F37)),F37^(2/3)/'Расчёт'!$B$14),"")</x:f>
        <x:v>16.115036852527897</x:v>
      </x:c>
      <x:c r="H37" s="9" t="n">
        <x:f>IF('Расчёт'!$F$5="Ввод корректен",G37*SQRT('Расчёт'!$B$13),"")</x:f>
        <x:v>0.8826569199156582</x:v>
      </x:c>
      <x:c r="I37" s="9" t="n">
        <x:f>IF('Расчёт'!$F$5="Ввод корректен",1000*D37*H37,"")</x:f>
        <x:v>65.89516269855856</x:v>
      </x:c>
      <x:c r="J37" s="9" t="n">
        <x:f>IF('Расчёт'!$F$5="Ввод корректен",IF('Расчёт'!$B$8=1,2*SQRT(B37*('Расчёт'!$B$9-B37)),'Расчёт'!$B$10),"")</x:f>
        <x:v>0.5549918918326645</x:v>
      </x:c>
      <x:c r="K37" s="9" t="n">
        <x:f>IF('Расчёт'!$F$5="Ввод корректен",IF(J37&lt;0.000000001,"",H37/SQRT(9.81*D37/J37)),"")</x:f>
        <x:v>0.7683691926335183</x:v>
      </x:c>
    </x:row>
    <x:row r="38" ht="22" customHeight="1">
      <x:c r="A38" s="14" t="n">
        <x:f>ROUND(A37+0.01,2)</x:f>
        <x:v>0.32</x:v>
      </x:c>
      <x:c r="B38" s="9" t="n">
        <x:f>IF('Расчёт'!$F$5="Ввод корректен",IF('Расчёт'!$B$8=1,'Расчёт'!$B$9,'Расчёт'!$B$11)*A38,"")</x:f>
        <x:v>0.192</x:v>
      </x:c>
      <x:c r="C38" s="9" t="n">
        <x:f>IF('Расчёт'!$F$5="Ввод корректен",IF('Расчёт'!$B$8=1,2*ACOS(1-2*A38),0),"")</x:f>
        <x:v>2.4050568667165133</x:v>
      </x:c>
      <x:c r="D38" s="9" t="n">
        <x:f>IF('Расчёт'!$F$5="Ввод корректен",IF('Расчёт'!$B$8=1,'Расчёт'!$B$9^2/8*(C38-SIN(C38)),'Расчёт'!$B$10*B38),"")</x:f>
        <x:v>0.07799990437936506</x:v>
      </x:c>
      <x:c r="E38" s="9" t="n">
        <x:f>IF('Расчёт'!$F$5="Ввод корректен",IF('Расчёт'!$B$8=1,'Расчёт'!$B$9*C38/2,'Расчёт'!$B$10+2*B38),"")</x:f>
        <x:v>0.721517060014954</x:v>
      </x:c>
      <x:c r="F38" s="9" t="n">
        <x:f>IF('Расчёт'!$F$5="Ввод корректен",D38/E38,"")</x:f>
        <x:v>0.10810541940304011</x:v>
      </x:c>
      <x:c r="G38" s="9" t="n">
        <x:f>IF('Расчёт'!$F$5="Ввод корректен",IF('Расчёт'!$B$7=1,71.4*F38^(0.666-0.014*SQRT(F38)),F38^(2/3)/'Расчёт'!$B$14),"")</x:f>
        <x:v>16.394113398009978</x:v>
      </x:c>
      <x:c r="H38" s="9" t="n">
        <x:f>IF('Расчёт'!$F$5="Ввод корректен",G38*SQRT('Расчёт'!$B$13),"")</x:f>
        <x:v>0.8979425718387735</x:v>
      </x:c>
      <x:c r="I38" s="9" t="n">
        <x:f>IF('Расчёт'!$F$5="Ввод корректен",1000*D38*H38,"")</x:f>
        <x:v>70.03943474158547</x:v>
      </x:c>
      <x:c r="J38" s="9" t="n">
        <x:f>IF('Расчёт'!$F$5="Ввод корректен",IF('Расчёт'!$B$8=1,2*SQRT(B38*('Расчёт'!$B$9-B38)),'Расчёт'!$B$10),"")</x:f>
        <x:v>0.5597713819051489</x:v>
      </x:c>
      <x:c r="K38" s="9" t="n">
        <x:f>IF('Расчёт'!$F$5="Ввод корректен",IF(J38&lt;0.000000001,"",H38/SQRT(9.81*D38/J38)),"")</x:f>
        <x:v>0.768019716069125</x:v>
      </x:c>
    </x:row>
    <x:row r="39" ht="22" customHeight="1">
      <x:c r="A39" s="14" t="n">
        <x:f>ROUND(A38+0.01,2)</x:f>
        <x:v>0.33</x:v>
      </x:c>
      <x:c r="B39" s="9" t="n">
        <x:f>IF('Расчёт'!$F$5="Ввод корректен",IF('Расчёт'!$B$8=1,'Расчёт'!$B$9,'Расчёт'!$B$11)*A39,"")</x:f>
        <x:v>0.198</x:v>
      </x:c>
      <x:c r="C39" s="9" t="n">
        <x:f>IF('Расчёт'!$F$5="Ввод корректен",IF('Расчёт'!$B$8=1,2*ACOS(1-2*A39),0),"")</x:f>
        <x:v>2.4477588585354697</x:v>
      </x:c>
      <x:c r="D39" s="9" t="n">
        <x:f>IF('Расчёт'!$F$5="Ввод корректен",IF('Расчёт'!$B$8=1,'Расчёт'!$B$9^2/8*(C39-SIN(C39)),'Расчёт'!$B$10*B39),"")</x:f>
        <x:v>0.08137213030349072</x:v>
      </x:c>
      <x:c r="E39" s="9" t="n">
        <x:f>IF('Расчёт'!$F$5="Ввод корректен",IF('Расчёт'!$B$8=1,'Расчёт'!$B$9*C39/2,'Расчёт'!$B$10+2*B39),"")</x:f>
        <x:v>0.7343276575606409</x:v>
      </x:c>
      <x:c r="F39" s="9" t="n">
        <x:f>IF('Расчёт'!$F$5="Ввод корректен",D39/E39,"")</x:f>
        <x:v>0.11081174658979939</x:v>
      </x:c>
      <x:c r="G39" s="9" t="n">
        <x:f>IF('Расчёт'!$F$5="Ввод корректен",IF('Расчёт'!$B$7=1,71.4*F39^(0.666-0.014*SQRT(F39)),F39^(2/3)/'Расчёт'!$B$14),"")</x:f>
        <x:v>16.666520617015646</x:v>
      </x:c>
      <x:c r="H39" s="9" t="n">
        <x:f>IF('Расчёт'!$F$5="Ввод корректен",G39*SQRT('Расчёт'!$B$13),"")</x:f>
        <x:v>0.9128629297064389</x:v>
      </x:c>
      <x:c r="I39" s="9" t="n">
        <x:f>IF('Расчёт'!$F$5="Ввод корректен",1000*D39*H39,"")</x:f>
        <x:v>74.28160126529863</x:v>
      </x:c>
      <x:c r="J39" s="9" t="n">
        <x:f>IF('Расчёт'!$F$5="Ввод корректен",IF('Расчёт'!$B$8=1,2*SQRT(B39*('Расчёт'!$B$9-B39)),'Расчёт'!$B$10),"")</x:f>
        <x:v>0.5642552613844198</x:v>
      </x:c>
      <x:c r="K39" s="9" t="n">
        <x:f>IF('Расчёт'!$F$5="Ввод корректен",IF(J39&lt;0.000000001,"",H39/SQRT(9.81*D39/J39)),"")</x:f>
        <x:v>0.7674870094175725</x:v>
      </x:c>
    </x:row>
    <x:row r="40" ht="22" customHeight="1">
      <x:c r="A40" s="14" t="n">
        <x:f>ROUND(A39+0.01,2)</x:f>
        <x:v>0.34</x:v>
      </x:c>
      <x:c r="B40" s="9" t="n">
        <x:f>IF('Расчёт'!$F$5="Ввод корректен",IF('Расчёт'!$B$8=1,'Расчёт'!$B$9,'Расчёт'!$B$11)*A40,"")</x:f>
        <x:v>0.20400000000000001</x:v>
      </x:c>
      <x:c r="C40" s="9" t="n">
        <x:f>IF('Расчёт'!$F$5="Ввод корректен",IF('Расчёт'!$B$8=1,2*ACOS(1-2*A40),0),"")</x:f>
        <x:v>2.4901336790005333</x:v>
      </x:c>
      <x:c r="D40" s="9" t="n">
        <x:f>IF('Расчёт'!$F$5="Ввод корректен",IF('Расчёт'!$B$8=1,'Расчёт'!$B$9^2/8*(C40-SIN(C40)),'Расчёт'!$B$10*B40),"")</x:f>
        <x:v>0.08477039032854257</x:v>
      </x:c>
      <x:c r="E40" s="9" t="n">
        <x:f>IF('Расчёт'!$F$5="Ввод корректен",IF('Расчёт'!$B$8=1,'Расчёт'!$B$9*C40/2,'Расчёт'!$B$10+2*B40),"")</x:f>
        <x:v>0.7470401037001599</x:v>
      </x:c>
      <x:c r="F40" s="9" t="n">
        <x:f>IF('Расчёт'!$F$5="Ввод корректен",D40/E40,"")</x:f>
        <x:v>0.11347501949181422</x:v>
      </x:c>
      <x:c r="G40" s="9" t="n">
        <x:f>IF('Расчёт'!$F$5="Ввод корректен",IF('Расчёт'!$B$7=1,71.4*F40^(0.666-0.014*SQRT(F40)),F40^(2/3)/'Расчёт'!$B$14),"")</x:f>
        <x:v>16.932415780357932</x:v>
      </x:c>
      <x:c r="H40" s="9" t="n">
        <x:f>IF('Расчёт'!$F$5="Ввод корректен",G40*SQRT('Расчёт'!$B$13),"")</x:f>
        <x:v>0.9274266075958479</x:v>
      </x:c>
      <x:c r="I40" s="9" t="n">
        <x:f>IF('Расчёт'!$F$5="Ввод корректен",1000*D40*H40,"")</x:f>
        <x:v>78.61831552697612</x:v>
      </x:c>
      <x:c r="J40" s="9" t="n">
        <x:f>IF('Расчёт'!$F$5="Ввод корректен",IF('Расчёт'!$B$8=1,2*SQRT(B40*('Расчёт'!$B$9-B40)),'Расчёт'!$B$10),"")</x:f>
        <x:v>0.5684505255516965</x:v>
      </x:c>
      <x:c r="K40" s="9" t="n">
        <x:f>IF('Расчёт'!$F$5="Ввод корректен",IF(J40&lt;0.000000001,"",H40/SQRT(9.81*D40/J40)),"")</x:f>
        <x:v>0.7667773797978343</x:v>
      </x:c>
    </x:row>
    <x:row r="41" ht="22" customHeight="1">
      <x:c r="A41" s="14" t="n">
        <x:f>ROUND(A40+0.01,2)</x:f>
        <x:v>0.35</x:v>
      </x:c>
      <x:c r="B41" s="9" t="n">
        <x:f>IF('Расчёт'!$F$5="Ввод корректен",IF('Расчёт'!$B$8=1,'Расчёт'!$B$9,'Расчёт'!$B$11)*A41,"")</x:f>
        <x:v>0.21</x:v>
      </x:c>
      <x:c r="C41" s="9" t="n">
        <x:f>IF('Расчёт'!$F$5="Ввод корректен",IF('Расчёт'!$B$8=1,2*ACOS(1-2*A41),0),"")</x:f>
        <x:v>2.532207345558998</x:v>
      </x:c>
      <x:c r="D41" s="9" t="n">
        <x:f>IF('Расчёт'!$F$5="Ввод корректен",IF('Расчёт'!$B$8=1,'Расчёт'!$B$9^2/8*(C41-SIN(C41)),'Расчёт'!$B$10*B41),"")</x:f>
        <x:v>0.08819297211189736</x:v>
      </x:c>
      <x:c r="E41" s="9" t="n">
        <x:f>IF('Расчёт'!$F$5="Ввод корректен",IF('Расчёт'!$B$8=1,'Расчёт'!$B$9*C41/2,'Расчёт'!$B$10+2*B41),"")</x:f>
        <x:v>0.7596622036676993</x:v>
      </x:c>
      <x:c r="F41" s="9" t="n">
        <x:f>IF('Расчёт'!$F$5="Ввод корректен",D41/E41,"")</x:f>
        <x:v>0.1160949849631795</x:v>
      </x:c>
      <x:c r="G41" s="9" t="n">
        <x:f>IF('Расчёт'!$F$5="Ввод корректен",IF('Расчёт'!$B$7=1,71.4*F41^(0.666-0.014*SQRT(F41)),F41^(2/3)/'Расчёт'!$B$14),"")</x:f>
        <x:v>17.191943847794985</x:v>
      </x:c>
      <x:c r="H41" s="9" t="n">
        <x:f>IF('Расчёт'!$F$5="Ввод корректен",G41*SQRT('Расчёт'!$B$13),"")</x:f>
        <x:v>0.9416415452799476</x:v>
      </x:c>
      <x:c r="I41" s="9" t="n">
        <x:f>IF('Расчёт'!$F$5="Ввод корректен",1000*D41*H41,"")</x:f>
        <x:v>83.04616654227836</x:v>
      </x:c>
      <x:c r="J41" s="9" t="n">
        <x:f>IF('Расчёт'!$F$5="Ввод корректен",IF('Расчёт'!$B$8=1,2*SQRT(B41*('Расчёт'!$B$9-B41)),'Расчёт'!$B$10),"")</x:f>
        <x:v>0.5723635208501674</x:v>
      </x:c>
      <x:c r="K41" s="9" t="n">
        <x:f>IF('Расчёт'!$F$5="Ввод корректен",IF(J41&lt;0.000000001,"",H41/SQRT(9.81*D41/J41)),"")</x:f>
        <x:v>0.7658965118928037</x:v>
      </x:c>
    </x:row>
    <x:row r="42" ht="22" customHeight="1">
      <x:c r="A42" s="14" t="n">
        <x:f>ROUND(A41+0.01,2)</x:f>
        <x:v>0.36</x:v>
      </x:c>
      <x:c r="B42" s="9" t="n">
        <x:f>IF('Расчёт'!$F$5="Ввод корректен",IF('Расчёт'!$B$8=1,'Расчёт'!$B$9,'Расчёт'!$B$11)*A42,"")</x:f>
        <x:v>0.216</x:v>
      </x:c>
      <x:c r="C42" s="9" t="n">
        <x:f>IF('Расчёт'!$F$5="Ввод корректен",IF('Расчёт'!$B$8=1,2*ACOS(1-2*A42),0),"")</x:f>
        <x:v>2.5740044351731375</x:v>
      </x:c>
      <x:c r="D42" s="9" t="n">
        <x:f>IF('Расчёт'!$F$5="Ввод корректен",IF('Расчёт'!$B$8=1,'Расчёт'!$B$9^2/8*(C42-SIN(C42)),'Расчёт'!$B$10*B42),"")</x:f>
        <x:v>0.0916381995827912</x:v>
      </x:c>
      <x:c r="E42" s="9" t="n">
        <x:f>IF('Расчёт'!$F$5="Ввод корректен",IF('Расчёт'!$B$8=1,'Расчёт'!$B$9*C42/2,'Расчёт'!$B$10+2*B42),"")</x:f>
        <x:v>0.7722013305519412</x:v>
      </x:c>
      <x:c r="F42" s="9" t="n">
        <x:f>IF('Расчёт'!$F$5="Ввод корректен",D42/E42,"")</x:f>
        <x:v>0.11867138265261933</x:v>
      </x:c>
      <x:c r="G42" s="9" t="n">
        <x:f>IF('Расчёт'!$F$5="Ввод корректен",IF('Расчёт'!$B$7=1,71.4*F42^(0.666-0.014*SQRT(F42)),F42^(2/3)/'Расчёт'!$B$14),"")</x:f>
        <x:v>17.4452385242895</x:v>
      </x:c>
      <x:c r="H42" s="9" t="n">
        <x:f>IF('Расчёт'!$F$5="Ввод корректен",G42*SQRT('Расчёт'!$B$13),"")</x:f>
        <x:v>0.9555150660811496</x:v>
      </x:c>
      <x:c r="I42" s="9" t="n">
        <x:f>IF('Расчёт'!$F$5="Ввод корректен",1000*D42*H42,"")</x:f>
        <x:v>87.5616803299083</x:v>
      </x:c>
      <x:c r="J42" s="9" t="n">
        <x:f>IF('Расчёт'!$F$5="Ввод корректен",IF('Расчёт'!$B$8=1,2*SQRT(B42*('Расчёт'!$B$9-B42)),'Расчёт'!$B$10),"")</x:f>
        <x:v>0.5760000000000001</x:v>
      </x:c>
      <x:c r="K42" s="9" t="n">
        <x:f>IF('Расчёт'!$F$5="Ввод корректен",IF(J42&lt;0.000000001,"",H42/SQRT(9.81*D42/J42)),"")</x:f>
        <x:v>0.7648495283255168</x:v>
      </x:c>
    </x:row>
    <x:row r="43" ht="22" customHeight="1">
      <x:c r="A43" s="14" t="n">
        <x:f>ROUND(A42+0.01,2)</x:f>
        <x:v>0.37</x:v>
      </x:c>
      <x:c r="B43" s="9" t="n">
        <x:f>IF('Расчёт'!$F$5="Ввод корректен",IF('Расчёт'!$B$8=1,'Расчёт'!$B$9,'Расчёт'!$B$11)*A43,"")</x:f>
        <x:v>0.222</x:v>
      </x:c>
      <x:c r="C43" s="9" t="n">
        <x:f>IF('Расчёт'!$F$5="Ввод корректен",IF('Расчёт'!$B$8=1,2*ACOS(1-2*A43),0),"")</x:f>
        <x:v>2.6155482477728556</x:v>
      </x:c>
      <x:c r="D43" s="9" t="n">
        <x:f>IF('Расчёт'!$F$5="Ввод корректен",IF('Расчёт'!$B$8=1,'Расчёт'!$B$9^2/8*(C43-SIN(C43)),'Расчёт'!$B$10*B43),"")</x:f>
        <x:v>0.09510442952681726</x:v>
      </x:c>
      <x:c r="E43" s="9" t="n">
        <x:f>IF('Расчёт'!$F$5="Ввод корректен",IF('Расчёт'!$B$8=1,'Расчёт'!$B$9*C43/2,'Расчёт'!$B$10+2*B43),"")</x:f>
        <x:v>0.7846644743318566</x:v>
      </x:c>
      <x:c r="F43" s="9" t="n">
        <x:f>IF('Расчёт'!$F$5="Ввод корректен",D43/E43,"")</x:f>
        <x:v>0.12120394466411759</x:v>
      </x:c>
      <x:c r="G43" s="9" t="n">
        <x:f>IF('Расчёт'!$F$5="Ввод корректен",IF('Расчёт'!$B$7=1,71.4*F43^(0.666-0.014*SQRT(F43)),F43^(2/3)/'Расчёт'!$B$14),"")</x:f>
        <x:v>17.69242318558545</x:v>
      </x:c>
      <x:c r="H43" s="9" t="n">
        <x:f>IF('Расчёт'!$F$5="Ввод корректен",G43*SQRT('Расчёт'!$B$13),"")</x:f>
        <x:v>0.9690539275672562</x:v>
      </x:c>
      <x:c r="I43" s="9" t="n">
        <x:f>IF('Расчёт'!$F$5="Ввод корректен",1000*D43*H43,"")</x:f>
        <x:v>92.16132096200559</x:v>
      </x:c>
      <x:c r="J43" s="9" t="n">
        <x:f>IF('Расчёт'!$F$5="Ввод корректен",IF('Расчёт'!$B$8=1,2*SQRT(B43*('Расчёт'!$B$9-B43)),'Расчёт'!$B$10),"")</x:f>
        <x:v>0.5793651698195189</x:v>
      </x:c>
      <x:c r="K43" s="9" t="n">
        <x:f>IF('Расчёт'!$F$5="Ввод корректен",IF(J43&lt;0.000000001,"",H43/SQRT(9.81*D43/J43)),"")</x:f>
        <x:v>0.7636410416563666</x:v>
      </x:c>
    </x:row>
    <x:row r="44" ht="22" customHeight="1">
      <x:c r="A44" s="14" t="n">
        <x:f>ROUND(A43+0.01,2)</x:f>
        <x:v>0.38</x:v>
      </x:c>
      <x:c r="B44" s="9" t="n">
        <x:f>IF('Расчёт'!$F$5="Ввод корректен",IF('Расчёт'!$B$8=1,'Расчёт'!$B$9,'Расчёт'!$B$11)*A44,"")</x:f>
        <x:v>0.22799999999999998</x:v>
      </x:c>
      <x:c r="C44" s="9" t="n">
        <x:f>IF('Расчёт'!$F$5="Ввод корректен",IF('Расчёт'!$B$8=1,2*ACOS(1-2*A44),0),"")</x:f>
        <x:v>2.6568609515118666</x:v>
      </x:c>
      <x:c r="D44" s="9" t="n">
        <x:f>IF('Расчёт'!$F$5="Ввод корректен",IF('Расчёт'!$B$8=1,'Расчёт'!$B$9^2/8*(C44-SIN(C44)),'Расчёт'!$B$10*B44),"")</x:f>
        <x:v>0.09859004843807795</x:v>
      </x:c>
      <x:c r="E44" s="9" t="n">
        <x:f>IF('Расчёт'!$F$5="Ввод корректен",IF('Расчёт'!$B$8=1,'Расчёт'!$B$9*C44/2,'Расчёт'!$B$10+2*B44),"")</x:f>
        <x:v>0.79705828545356</x:v>
      </x:c>
      <x:c r="F44" s="9" t="n">
        <x:f>IF('Расчёт'!$F$5="Ввод корректен",D44/E44,"")</x:f>
        <x:v>0.12369239519538529</x:v>
      </x:c>
      <x:c r="G44" s="9" t="n">
        <x:f>IF('Расчёт'!$F$5="Ввод корректен",IF('Расчёт'!$B$7=1,71.4*F44^(0.666-0.014*SQRT(F44)),F44^(2/3)/'Расчёт'!$B$14),"")</x:f>
        <x:v>17.93361169130806</x:v>
      </x:c>
      <x:c r="H44" s="9" t="n">
        <x:f>IF('Расчёт'!$F$5="Ввод корректен",G44*SQRT('Расчёт'!$B$13),"")</x:f>
        <x:v>0.9822643660867798</x:v>
      </x:c>
      <x:c r="I44" s="9" t="n">
        <x:f>IF('Расчёт'!$F$5="Ввод корректен",1000*D44*H44,"")</x:f>
        <x:v>96.84149143149355</x:v>
      </x:c>
      <x:c r="J44" s="9" t="n">
        <x:f>IF('Расчёт'!$F$5="Ввод корректен",IF('Расчёт'!$B$8=1,2*SQRT(B44*('Расчёт'!$B$9-B44)),'Расчёт'!$B$10),"")</x:f>
        <x:v>0.5824637327765566</x:v>
      </x:c>
      <x:c r="K44" s="9" t="n">
        <x:f>IF('Расчёт'!$F$5="Ввод корректен",IF(J44&lt;0.000000001,"",H44/SQRT(9.81*D44/J44)),"")</x:f>
        <x:v>0.762275199263319</x:v>
      </x:c>
    </x:row>
    <x:row r="45" ht="22" customHeight="1">
      <x:c r="A45" s="14" t="n">
        <x:f>ROUND(A44+0.01,2)</x:f>
        <x:v>0.39</x:v>
      </x:c>
      <x:c r="B45" s="9" t="n">
        <x:f>IF('Расчёт'!$F$5="Ввод корректен",IF('Расчёт'!$B$8=1,'Расчёт'!$B$9,'Расчёт'!$B$11)*A45,"")</x:f>
        <x:v>0.23399999999999999</x:v>
      </x:c>
      <x:c r="C45" s="9" t="n">
        <x:f>IF('Расчёт'!$F$5="Ввод корректен",IF('Расчёт'!$B$8=1,2*ACOS(1-2*A45),0),"")</x:f>
        <x:v>2.6979637125962044</x:v>
      </x:c>
      <x:c r="D45" s="9" t="n">
        <x:f>IF('Расчёт'!$F$5="Ввод корректен",IF('Расчёт'!$B$8=1,'Расчёт'!$B$9^2/8*(C45-SIN(C45)),'Расчёт'!$B$10*B45),"")</x:f>
        <x:v>0.10209346960398978</x:v>
      </x:c>
      <x:c r="E45" s="9" t="n">
        <x:f>IF('Расчёт'!$F$5="Ввод корректен",IF('Расчёт'!$B$8=1,'Расчёт'!$B$9*C45/2,'Расчёт'!$B$10+2*B45),"")</x:f>
        <x:v>0.8093891137788612</x:v>
      </x:c>
      <x:c r="F45" s="9" t="n">
        <x:f>IF('Расчёт'!$F$5="Ввод корректен",D45/E45,"")</x:f>
        <x:v>0.1261364501523101</x:v>
      </x:c>
      <x:c r="G45" s="9" t="n">
        <x:f>IF('Расчёт'!$F$5="Ввод корректен",IF('Расчёт'!$B$7=1,71.4*F45^(0.666-0.014*SQRT(F45)),F45^(2/3)/'Расчёт'!$B$14),"")</x:f>
        <x:v>18.168909100742322</x:v>
      </x:c>
      <x:c r="H45" s="9" t="n">
        <x:f>IF('Расчёт'!$F$5="Ввод корректен",G45*SQRT('Расчёт'!$B$13),"")</x:f>
        <x:v>0.9951521359737473</x:v>
      </x:c>
      <x:c r="I45" s="9" t="n">
        <x:f>IF('Расчёт'!$F$5="Ввод корректен",1000*D45*H45,"")</x:f>
        <x:v>101.59853434538127</x:v>
      </x:c>
      <x:c r="J45" s="9" t="n">
        <x:f>IF('Расчёт'!$F$5="Ввод корректен",IF('Расчёт'!$B$8=1,2*SQRT(B45*('Расчёт'!$B$9-B45)),'Расчёт'!$B$10),"")</x:f>
        <x:v>0.5852999231163455</x:v>
      </x:c>
      <x:c r="K45" s="9" t="n">
        <x:f>IF('Расчёт'!$F$5="Ввод корректен",IF(J45&lt;0.000000001,"",H45/SQRT(9.81*D45/J45)),"")</x:f>
        <x:v>0.7607557221395491</x:v>
      </x:c>
    </x:row>
    <x:row r="46" ht="22" customHeight="1">
      <x:c r="A46" s="14" t="n">
        <x:f>ROUND(A45+0.01,2)</x:f>
        <x:v>0.4</x:v>
      </x:c>
      <x:c r="B46" s="9" t="n">
        <x:f>IF('Расчёт'!$F$5="Ввод корректен",IF('Расчёт'!$B$8=1,'Расчёт'!$B$9,'Расчёт'!$B$11)*A46,"")</x:f>
        <x:v>0.24</x:v>
      </x:c>
      <x:c r="C46" s="9" t="n">
        <x:f>IF('Расчёт'!$F$5="Ввод корректен",IF('Расчёт'!$B$8=1,2*ACOS(1-2*A46),0),"")</x:f>
        <x:v>2.738876812009132</x:v>
      </x:c>
      <x:c r="D46" s="9" t="n">
        <x:f>IF('Расчёт'!$F$5="Ввод корректен",IF('Расчёт'!$B$8=1,'Расчёт'!$B$9^2/8*(C46-SIN(C46)),'Расчёт'!$B$10*B46),"")</x:f>
        <x:v>0.10561313039237206</x:v>
      </x:c>
      <x:c r="E46" s="9" t="n">
        <x:f>IF('Расчёт'!$F$5="Ввод корректен",IF('Расчёт'!$B$8=1,'Расчёт'!$B$9*C46/2,'Расчёт'!$B$10+2*B46),"")</x:f>
        <x:v>0.8216630436027396</x:v>
      </x:c>
      <x:c r="F46" s="9" t="n">
        <x:f>IF('Расчёт'!$F$5="Ввод корректен",D46/E46,"")</x:f>
        <x:v>0.1285358167373465</x:v>
      </x:c>
      <x:c r="G46" s="9" t="n">
        <x:f>IF('Расчёт'!$F$5="Ввод корректен",IF('Расчёт'!$B$7=1,71.4*F46^(0.666-0.014*SQRT(F46)),F46^(2/3)/'Расчёт'!$B$14),"")</x:f>
        <x:v>18.398412303960626</x:v>
      </x:c>
      <x:c r="H46" s="9" t="n">
        <x:f>IF('Расчёт'!$F$5="Ввод корректен",G46*SQRT('Расчёт'!$B$13),"")</x:f>
        <x:v>1.007722544115983</x:v>
      </x:c>
      <x:c r="I46" s="9" t="n">
        <x:f>IF('Расчёт'!$F$5="Ввод корректен",1000*D46*H46,"")</x:f>
        <x:v>106.42873245105422</x:v>
      </x:c>
      <x:c r="J46" s="9" t="n">
        <x:f>IF('Расчёт'!$F$5="Ввод корректен",IF('Расчёт'!$B$8=1,2*SQRT(B46*('Расчёт'!$B$9-B46)),'Расчёт'!$B$10),"")</x:f>
        <x:v>0.5878775382679627</x:v>
      </x:c>
      <x:c r="K46" s="9" t="n">
        <x:f>IF('Расчёт'!$F$5="Ввод корректен",IF(J46&lt;0.000000001,"",H46/SQRT(9.81*D46/J46)),"")</x:f>
        <x:v>0.759085938459976</x:v>
      </x:c>
    </x:row>
    <x:row r="47" ht="22" customHeight="1">
      <x:c r="A47" s="14" t="n">
        <x:f>ROUND(A46+0.01,2)</x:f>
        <x:v>0.41</x:v>
      </x:c>
      <x:c r="B47" s="9" t="n">
        <x:f>IF('Расчёт'!$F$5="Ввод корректен",IF('Расчёт'!$B$8=1,'Расчёт'!$B$9,'Расчёт'!$B$11)*A47,"")</x:f>
        <x:v>0.24599999999999997</x:v>
      </x:c>
      <x:c r="C47" s="9" t="n">
        <x:f>IF('Расчёт'!$F$5="Ввод корректен",IF('Расчёт'!$B$8=1,2*ACOS(1-2*A47),0),"")</x:f>
        <x:v>2.7796197510966976</x:v>
      </x:c>
      <x:c r="D47" s="9" t="n">
        <x:f>IF('Расчёт'!$F$5="Ввод корректен",IF('Расчёт'!$B$8=1,'Расчёт'!$B$9^2/8*(C47-SIN(C47)),'Расчёт'!$B$10*B47),"")</x:f>
        <x:v>0.10914748971429548</x:v>
      </x:c>
      <x:c r="E47" s="9" t="n">
        <x:f>IF('Расчёт'!$F$5="Ввод корректен",IF('Расчёт'!$B$8=1,'Расчёт'!$B$9*C47/2,'Расчёт'!$B$10+2*B47),"")</x:f>
        <x:v>0.8338859253290093</x:v>
      </x:c>
      <x:c r="F47" s="9" t="n">
        <x:f>IF('Расчёт'!$F$5="Ввод корректен",D47/E47,"")</x:f>
        <x:v>0.1308901930095911</x:v>
      </x:c>
      <x:c r="G47" s="9" t="n">
        <x:f>IF('Расчёт'!$F$5="Ввод корректен",IF('Расчёт'!$B$7=1,71.4*F47^(0.666-0.014*SQRT(F47)),F47^(2/3)/'Расчёт'!$B$14),"")</x:f>
        <x:v>18.622210578931384</x:v>
      </x:c>
      <x:c r="H47" s="9" t="n">
        <x:f>IF('Расчёт'!$F$5="Ввод корректен",G47*SQRT('Расчёт'!$B$13),"")</x:f>
        <x:v>1.0199804804692059</x:v>
      </x:c>
      <x:c r="I47" s="9" t="n">
        <x:f>IF('Расчёт'!$F$5="Ввод корректен",1000*D47*H47,"")</x:f>
        <x:v>111.32830900079482</x:v>
      </x:c>
      <x:c r="J47" s="9" t="n">
        <x:f>IF('Расчёт'!$F$5="Ввод корректен",IF('Расчёт'!$B$8=1,2*SQRT(B47*('Расчёт'!$B$9-B47)),'Расчёт'!$B$10),"")</x:f>
        <x:v>0.5901999661131809</x:v>
      </x:c>
      <x:c r="K47" s="9" t="n">
        <x:f>IF('Расчёт'!$F$5="Ввод корректен",IF(J47&lt;0.000000001,"",H47/SQRT(9.81*D47/J47)),"")</x:f>
        <x:v>0.7572688126200251</x:v>
      </x:c>
    </x:row>
    <x:row r="48" ht="22" customHeight="1">
      <x:c r="A48" s="14" t="n">
        <x:f>ROUND(A47+0.01,2)</x:f>
        <x:v>0.42</x:v>
      </x:c>
      <x:c r="B48" s="9" t="n">
        <x:f>IF('Расчёт'!$F$5="Ввод корректен",IF('Расчёт'!$B$8=1,'Расчёт'!$B$9,'Расчёт'!$B$11)*A48,"")</x:f>
        <x:v>0.252</x:v>
      </x:c>
      <x:c r="C48" s="9" t="n">
        <x:f>IF('Расчёт'!$F$5="Ввод корректен",IF('Расчёт'!$B$8=1,2*ACOS(1-2*A48),0),"")</x:f>
        <x:v>2.820211347685972</x:v>
      </x:c>
      <x:c r="D48" s="9" t="n">
        <x:f>IF('Расчёт'!$F$5="Ввод корректен",IF('Расчёт'!$B$8=1,'Расчёт'!$B$9^2/8*(C48-SIN(C48)),'Расчёт'!$B$10*B48),"")</x:f>
        <x:v>0.1126950256393692</x:v>
      </x:c>
      <x:c r="E48" s="9" t="n">
        <x:f>IF('Расчёт'!$F$5="Ввод корректен",IF('Расчёт'!$B$8=1,'Расчёт'!$B$9*C48/2,'Расчёт'!$B$10+2*B48),"")</x:f>
        <x:v>0.8460634043057916</x:v>
      </x:c>
      <x:c r="F48" s="9" t="n">
        <x:f>IF('Расчёт'!$F$5="Ввод корректен",D48/E48,"")</x:f>
        <x:v>0.13319926741405066</x:v>
      </x:c>
      <x:c r="G48" s="9" t="n">
        <x:f>IF('Расчёт'!$F$5="Ввод корректен",IF('Расчёт'!$B$7=1,71.4*F48^(0.666-0.014*SQRT(F48)),F48^(2/3)/'Расчёт'!$B$14),"")</x:f>
        <x:v>18.84038608355895</x:v>
      </x:c>
      <x:c r="H48" s="9" t="n">
        <x:f>IF('Расчёт'!$F$5="Ввод корректен",G48*SQRT('Расчёт'!$B$13),"")</x:f>
        <x:v>1.031930445007165</x:v>
      </x:c>
      <x:c r="I48" s="9" t="n">
        <x:f>IF('Расчёт'!$F$5="Ввод корректен",1000*D48*H48,"")</x:f>
        <x:v>116.29342795812812</x:v>
      </x:c>
      <x:c r="J48" s="9" t="n">
        <x:f>IF('Расчёт'!$F$5="Ввод корректен",IF('Расчёт'!$B$8=1,2*SQRT(B48*('Расчёт'!$B$9-B48)),'Расчёт'!$B$10),"")</x:f>
        <x:v>0.5922702086041471</x:v>
      </x:c>
      <x:c r="K48" s="9" t="n">
        <x:f>IF('Расчёт'!$F$5="Ввод корректен",IF(J48&lt;0.000000001,"",H48/SQRT(9.81*D48/J48)),"")</x:f>
        <x:v>0.7553069703291663</x:v>
      </x:c>
    </x:row>
    <x:row r="49" ht="22" customHeight="1">
      <x:c r="A49" s="14" t="n">
        <x:f>ROUND(A48+0.01,2)</x:f>
        <x:v>0.43</x:v>
      </x:c>
      <x:c r="B49" s="9" t="n">
        <x:f>IF('Расчёт'!$F$5="Ввод корректен",IF('Расчёт'!$B$8=1,'Расчёт'!$B$9,'Расчёт'!$B$11)*A49,"")</x:f>
        <x:v>0.258</x:v>
      </x:c>
      <x:c r="C49" s="9" t="n">
        <x:f>IF('Расчёт'!$F$5="Ввод корректен",IF('Расчёт'!$B$8=1,2*ACOS(1-2*A49),0),"")</x:f>
        <x:v>2.8606698241700816</x:v>
      </x:c>
      <x:c r="D49" s="9" t="n">
        <x:f>IF('Расчёт'!$F$5="Ввод корректен",IF('Расчёт'!$B$8=1,'Расчёт'!$B$9^2/8*(C49-SIN(C49)),'Расчёт'!$B$10*B49),"")</x:f>
        <x:v>0.1162542331428112</x:v>
      </x:c>
      <x:c r="E49" s="9" t="n">
        <x:f>IF('Расчёт'!$F$5="Ввод корректен",IF('Расчёт'!$B$8=1,'Расчёт'!$B$9*C49/2,'Расчёт'!$B$10+2*B49),"")</x:f>
        <x:v>0.8582009472510245</x:v>
      </x:c>
      <x:c r="F49" s="9" t="n">
        <x:f>IF('Расчёт'!$F$5="Ввод корректен",D49/E49,"")</x:f>
        <x:v>0.13546271827733924</x:v>
      </x:c>
      <x:c r="G49" s="9" t="n">
        <x:f>IF('Расчёт'!$F$5="Ввод корректен",IF('Расчёт'!$B$7=1,71.4*F49^(0.666-0.014*SQRT(F49)),F49^(2/3)/'Расчёт'!$B$14),"")</x:f>
        <x:v>19.053014290207333</x:v>
      </x:c>
      <x:c r="H49" s="9" t="n">
        <x:f>IF('Расчёт'!$F$5="Ввод корректен",G49*SQRT('Расчёт'!$B$13),"")</x:f>
        <x:v>1.0435765715214838</x:v>
      </x:c>
      <x:c r="I49" s="9" t="n">
        <x:f>IF('Расчёт'!$F$5="Ввод корректен",1000*D49*H49,"")</x:f>
        <x:v>121.32019404803417</x:v>
      </x:c>
      <x:c r="J49" s="9" t="n">
        <x:f>IF('Расчёт'!$F$5="Ввод корректен",IF('Расчёт'!$B$8=1,2*SQRT(B49*('Расчёт'!$B$9-B49)),'Расчёт'!$B$10),"")</x:f>
        <x:v>0.594090902135355</x:v>
      </x:c>
      <x:c r="K49" s="9" t="n">
        <x:f>IF('Расчёт'!$F$5="Ввод корректен",IF(J49&lt;0.000000001,"",H49/SQRT(9.81*D49/J49)),"")</x:f>
        <x:v>0.7532027202425164</x:v>
      </x:c>
    </x:row>
    <x:row r="50" ht="22" customHeight="1">
      <x:c r="A50" s="14" t="n">
        <x:f>ROUND(A49+0.01,2)</x:f>
        <x:v>0.44</x:v>
      </x:c>
      <x:c r="B50" s="9" t="n">
        <x:f>IF('Расчёт'!$F$5="Ввод корректен",IF('Расчёт'!$B$8=1,'Расчёт'!$B$9,'Расчёт'!$B$11)*A50,"")</x:f>
        <x:v>0.264</x:v>
      </x:c>
      <x:c r="C50" s="9" t="n">
        <x:f>IF('Расчёт'!$F$5="Ввод корректен",IF('Расчёт'!$B$8=1,2*ACOS(1-2*A50),0),"")</x:f>
        <x:v>2.901012888800217</x:v>
      </x:c>
      <x:c r="D50" s="9" t="n">
        <x:f>IF('Расчёт'!$F$5="Ввод корректен",IF('Расчёт'!$B$8=1,'Расчёт'!$B$9^2/8*(C50-SIN(C50)),'Расчёт'!$B$10*B50),"")</x:f>
        <x:v>0.11982362196587368</x:v>
      </x:c>
      <x:c r="E50" s="9" t="n">
        <x:f>IF('Расчёт'!$F$5="Ввод корректен",IF('Расчёт'!$B$8=1,'Расчёт'!$B$9*C50/2,'Расчёт'!$B$10+2*B50),"")</x:f>
        <x:v>0.8703038666400651</x:v>
      </x:c>
      <x:c r="F50" s="9" t="n">
        <x:f>IF('Расчёт'!$F$5="Ввод корректен",D50/E50,"")</x:f>
        <x:v>0.13768021326674124</x:v>
      </x:c>
      <x:c r="G50" s="9" t="n">
        <x:f>IF('Расчёт'!$F$5="Ввод корректен",IF('Расчёт'!$B$7=1,71.4*F50^(0.666-0.014*SQRT(F50)),F50^(2/3)/'Расчёт'!$B$14),"")</x:f>
        <x:v>19.260164369093026</x:v>
      </x:c>
      <x:c r="H50" s="9" t="n">
        <x:f>IF('Расчёт'!$F$5="Ввод корректен",G50*SQRT('Расчёт'!$B$13),"")</x:f>
        <x:v>1.0549226486209506</x:v>
      </x:c>
      <x:c r="I50" s="9" t="n">
        <x:f>IF('Расчёт'!$F$5="Ввод корректен",1000*D50*H50,"")</x:f>
        <x:v>126.40465265159499</x:v>
      </x:c>
      <x:c r="J50" s="9" t="n">
        <x:f>IF('Расчёт'!$F$5="Ввод корректен",IF('Расчёт'!$B$8=1,2*SQRT(B50*('Расчёт'!$B$9-B50)),'Расчёт'!$B$10),"")</x:f>
        <x:v>0.5956643350075611</x:v>
      </x:c>
      <x:c r="K50" s="9" t="n">
        <x:f>IF('Расчёт'!$F$5="Ввод корректен",IF(J50&lt;0.000000001,"",H50/SQRT(9.81*D50/J50)),"")</x:f>
        <x:v>0.7509580725316647</x:v>
      </x:c>
    </x:row>
    <x:row r="51" ht="22" customHeight="1">
      <x:c r="A51" s="14" t="n">
        <x:f>ROUND(A50+0.01,2)</x:f>
        <x:v>0.45</x:v>
      </x:c>
      <x:c r="B51" s="9" t="n">
        <x:f>IF('Расчёт'!$F$5="Ввод корректен",IF('Расчёт'!$B$8=1,'Расчёт'!$B$9,'Расчёт'!$B$11)*A51,"")</x:f>
        <x:v>0.27</x:v>
      </x:c>
      <x:c r="C51" s="9" t="n">
        <x:f>IF('Расчёт'!$F$5="Ввод корректен",IF('Расчёт'!$B$8=1,2*ACOS(1-2*A51),0),"")</x:f>
        <x:v>2.9412578112666736</x:v>
      </x:c>
      <x:c r="D51" s="9" t="n">
        <x:f>IF('Расчёт'!$F$5="Ввод корректен",IF('Расчёт'!$B$8=1,'Расчёт'!$B$9^2/8*(C51-SIN(C51)),'Расчёт'!$B$10*B51),"")</x:f>
        <x:v>0.12340171457304072</x:v>
      </x:c>
      <x:c r="E51" s="9" t="n">
        <x:f>IF('Расчёт'!$F$5="Ввод корректен",IF('Расчёт'!$B$8=1,'Расчёт'!$B$9*C51/2,'Расчёт'!$B$10+2*B51),"")</x:f>
        <x:v>0.8823773433800021</x:v>
      </x:c>
      <x:c r="F51" s="9" t="n">
        <x:f>IF('Расчёт'!$F$5="Ввод корректен",D51/E51,"")</x:f>
        <x:v>0.13985140880923197</x:v>
      </x:c>
      <x:c r="G51" s="9" t="n">
        <x:f>IF('Расчёт'!$F$5="Ввод корректен",IF('Расчёт'!$B$7=1,71.4*F51^(0.666-0.014*SQRT(F51)),F51^(2/3)/'Расчёт'!$B$14),"")</x:f>
        <x:v>19.46189952594869</x:v>
      </x:c>
      <x:c r="H51" s="9" t="n">
        <x:f>IF('Расчёт'!$F$5="Ввод корректен",G51*SQRT('Расчёт'!$B$13),"")</x:f>
        <x:v>1.0659721382261198</x:v>
      </x:c>
      <x:c r="I51" s="9" t="n">
        <x:f>IF('Расчёт'!$F$5="Ввод корректен",1000*D51*H51,"")</x:f>
        <x:v>131.54278954419354</x:v>
      </x:c>
      <x:c r="J51" s="9" t="n">
        <x:f>IF('Расчёт'!$F$5="Ввод корректен",IF('Расчёт'!$B$8=1,2*SQRT(B51*('Расчёт'!$B$9-B51)),'Расчёт'!$B$10),"")</x:f>
        <x:v>0.596992462263972</x:v>
      </x:c>
      <x:c r="K51" s="9" t="n">
        <x:f>IF('Расчёт'!$F$5="Ввод корректен",IF(J51&lt;0.000000001,"",H51/SQRT(9.81*D51/J51)),"")</x:f>
        <x:v>0.7485747547272898</x:v>
      </x:c>
    </x:row>
    <x:row r="52" ht="22" customHeight="1">
      <x:c r="A52" s="14" t="n">
        <x:f>ROUND(A51+0.01,2)</x:f>
        <x:v>0.46</x:v>
      </x:c>
      <x:c r="B52" s="9" t="n">
        <x:f>IF('Расчёт'!$F$5="Ввод корректен",IF('Расчёт'!$B$8=1,'Расчёт'!$B$9,'Расчёт'!$B$11)*A52,"")</x:f>
        <x:v>0.276</x:v>
      </x:c>
      <x:c r="C52" s="9" t="n">
        <x:f>IF('Расчёт'!$F$5="Ввод корректен",IF('Расчёт'!$B$8=1,2*ACOS(1-2*A52),0),"")</x:f>
        <x:v>2.9814214935224754</x:v>
      </x:c>
      <x:c r="D52" s="9" t="n">
        <x:f>IF('Расчёт'!$F$5="Ввод корректен",IF('Расчёт'!$B$8=1,'Расчёт'!$B$9^2/8*(C52-SIN(C52)),'Расчёт'!$B$10*B52),"")</x:f>
        <x:v>0.12698704419095017</x:v>
      </x:c>
      <x:c r="E52" s="9" t="n">
        <x:f>IF('Расчёт'!$F$5="Ввод корректен",IF('Расчёт'!$B$8=1,'Расчёт'!$B$9*C52/2,'Расчёт'!$B$10+2*B52),"")</x:f>
        <x:v>0.8944264480567427</x:v>
      </x:c>
      <x:c r="F52" s="9" t="n">
        <x:f>IF('Расчёт'!$F$5="Ввод корректен",D52/E52,"")</x:f>
        <x:v>0.1419759494666621</x:v>
      </x:c>
      <x:c r="G52" s="9" t="n">
        <x:f>IF('Расчёт'!$F$5="Ввод корректен",IF('Расчёт'!$B$7=1,71.4*F52^(0.666-0.014*SQRT(F52)),F52^(2/3)/'Расчёт'!$B$14),"")</x:f>
        <x:v>19.658277298526794</x:v>
      </x:c>
      <x:c r="H52" s="9" t="n">
        <x:f>IF('Расчёт'!$F$5="Ввод корректен",G52*SQRT('Расчёт'!$B$13),"")</x:f>
        <x:v>1.0767281918094844</x:v>
      </x:c>
      <x:c r="I52" s="9" t="n">
        <x:f>IF('Расчёт'!$F$5="Ввод корректен",1000*D52*H52,"")</x:f>
        <x:v>136.73053047495287</x:v>
      </x:c>
      <x:c r="J52" s="9" t="n">
        <x:f>IF('Расчёт'!$F$5="Ввод корректен",IF('Расчёт'!$B$8=1,2*SQRT(B52*('Расчёт'!$B$9-B52)),'Расчёт'!$B$10),"")</x:f>
        <x:v>0.5980769181301013</x:v>
      </x:c>
      <x:c r="K52" s="9" t="n">
        <x:f>IF('Расчёт'!$F$5="Ввод корректен",IF(J52&lt;0.000000001,"",H52/SQRT(9.81*D52/J52)),"")</x:f>
        <x:v>0.74605422510839</x:v>
      </x:c>
    </x:row>
    <x:row r="53" ht="22" customHeight="1">
      <x:c r="A53" s="14" t="n">
        <x:f>ROUND(A52+0.01,2)</x:f>
        <x:v>0.47</x:v>
      </x:c>
      <x:c r="B53" s="9" t="n">
        <x:f>IF('Расчёт'!$F$5="Ввод корректен",IF('Расчёт'!$B$8=1,'Расчёт'!$B$9,'Расчёт'!$B$11)*A53,"")</x:f>
        <x:v>0.282</x:v>
      </x:c>
      <x:c r="C53" s="9" t="n">
        <x:f>IF('Расчёт'!$F$5="Ввод корректен",IF('Расчёт'!$B$8=1,2*ACOS(1-2*A53),0),"")</x:f>
        <x:v>3.0215205366992364</x:v>
      </x:c>
      <x:c r="D53" s="9" t="n">
        <x:f>IF('Расчёт'!$F$5="Ввод корректен",IF('Расчёт'!$B$8=1,'Расчёт'!$B$9^2/8*(C53-SIN(C53)),'Расчёт'!$B$10*B53),"")</x:f>
        <x:v>0.13057815291524755</x:v>
      </x:c>
      <x:c r="E53" s="9" t="n">
        <x:f>IF('Расчёт'!$F$5="Ввод корректен",IF('Расчёт'!$B$8=1,'Расчёт'!$B$9*C53/2,'Расчёт'!$B$10+2*B53),"")</x:f>
        <x:v>0.9064561610097709</x:v>
      </x:c>
      <x:c r="F53" s="9" t="n">
        <x:f>IF('Расчёт'!$F$5="Ввод корректен",D53/E53,"")</x:f>
        <x:v>0.14405346726286966</x:v>
      </x:c>
      <x:c r="G53" s="9" t="n">
        <x:f>IF('Расчёт'!$F$5="Ввод корректен",IF('Расчёт'!$B$7=1,71.4*F53^(0.666-0.014*SQRT(F53)),F53^(2/3)/'Расчёт'!$B$14),"")</x:f>
        <x:v>19.84934981579994</x:v>
      </x:c>
      <x:c r="H53" s="9" t="n">
        <x:f>IF('Расчёт'!$F$5="Ввод корректен",G53*SQRT('Расчёт'!$B$13),"")</x:f>
        <x:v>1.087193664592464</x:v>
      </x:c>
      <x:c r="I53" s="9" t="n">
        <x:f>IF('Расчёт'!$F$5="Ввод корректен",1000*D53*H53,"")</x:f>
        <x:v>141.96374058364313</x:v>
      </x:c>
      <x:c r="J53" s="9" t="n">
        <x:f>IF('Расчёт'!$F$5="Ввод корректен",IF('Расчёт'!$B$8=1,2*SQRT(B53*('Расчёт'!$B$9-B53)),'Расчёт'!$B$10),"")</x:f>
        <x:v>0.5989190262464534</x:v>
      </x:c>
      <x:c r="K53" s="9" t="n">
        <x:f>IF('Расчёт'!$F$5="Ввод корректен",IF(J53&lt;0.000000001,"",H53/SQRT(9.81*D53/J53)),"")</x:f>
        <x:v>0.7433976838637709</x:v>
      </x:c>
    </x:row>
    <x:row r="54" ht="22" customHeight="1">
      <x:c r="A54" s="14" t="n">
        <x:f>ROUND(A53+0.01,2)</x:f>
        <x:v>0.48</x:v>
      </x:c>
      <x:c r="B54" s="9" t="n">
        <x:f>IF('Расчёт'!$F$5="Ввод корректен",IF('Расчёт'!$B$8=1,'Расчёт'!$B$9,'Расчёт'!$B$11)*A54,"")</x:f>
        <x:v>0.288</x:v>
      </x:c>
      <x:c r="C54" s="9" t="n">
        <x:f>IF('Расчёт'!$F$5="Ввод корректен",IF('Расчёт'!$B$8=1,2*ACOS(1-2*A54),0),"")</x:f>
        <x:v>3.061571304881815</x:v>
      </x:c>
      <x:c r="D54" s="9" t="n">
        <x:f>IF('Расчёт'!$F$5="Ввод корректен",IF('Расчёт'!$B$8=1,'Расчёт'!$B$9^2/8*(C54-SIN(C54)),'Расчёт'!$B$10*B54),"")</x:f>
        <x:v>0.1341735898726042</x:v>
      </x:c>
      <x:c r="E54" s="9" t="n">
        <x:f>IF('Расчёт'!$F$5="Ввод корректен",IF('Расчёт'!$B$8=1,'Расчёт'!$B$9*C54/2,'Расчёт'!$B$10+2*B54),"")</x:f>
        <x:v>0.9184713914645445</x:v>
      </x:c>
      <x:c r="F54" s="9" t="n">
        <x:f>IF('Расчёт'!$F$5="Ввод корректен",D54/E54,"")</x:f>
        <x:v>0.1460835809579853</x:v>
      </x:c>
      <x:c r="G54" s="9" t="n">
        <x:f>IF('Расчёт'!$F$5="Ввод корректен",IF('Расчёт'!$B$7=1,71.4*F54^(0.666-0.014*SQRT(F54)),F54^(2/3)/'Расчёт'!$B$14),"")</x:f>
        <x:v>20.035164023101576</x:v>
      </x:c>
      <x:c r="H54" s="9" t="n">
        <x:f>IF('Расчёт'!$F$5="Ввод корректен",G54*SQRT('Расчёт'!$B$13),"")</x:f>
        <x:v>1.0973711278768687</x:v>
      </x:c>
      <x:c r="I54" s="9" t="n">
        <x:f>IF('Расчёт'!$F$5="Ввод корректен",1000*D54*H54,"")</x:f>
        <x:v>147.23822364978807</x:v>
      </x:c>
      <x:c r="J54" s="9" t="n">
        <x:f>IF('Расчёт'!$F$5="Ввод корректен",IF('Расчёт'!$B$8=1,2*SQRT(B54*('Расчёт'!$B$9-B54)),'Расчёт'!$B$10),"")</x:f>
        <x:v>0.5995198078462461</x:v>
      </x:c>
      <x:c r="K54" s="9" t="n">
        <x:f>IF('Расчёт'!$F$5="Ввод корректен",IF(J54&lt;0.000000001,"",H54/SQRT(9.81*D54/J54)),"")</x:f>
        <x:v>0.7406060822091136</x:v>
      </x:c>
    </x:row>
    <x:row r="55" ht="22" customHeight="1">
      <x:c r="A55" s="14" t="n">
        <x:f>ROUND(A54+0.01,2)</x:f>
        <x:v>0.49</x:v>
      </x:c>
      <x:c r="B55" s="9" t="n">
        <x:f>IF('Расчёт'!$F$5="Ввод корректен",IF('Расчёт'!$B$8=1,'Расчёт'!$B$9,'Расчёт'!$B$11)*A55,"")</x:f>
        <x:v>0.294</x:v>
      </x:c>
      <x:c r="C55" s="9" t="n">
        <x:f>IF('Расчёт'!$F$5="Ввод корректен",IF('Расчёт'!$B$8=1,2*ACOS(1-2*A55),0),"")</x:f>
        <x:v>3.1015899864430123</x:v>
      </x:c>
      <x:c r="D55" s="9" t="n">
        <x:f>IF('Расчёт'!$F$5="Ввод корректен",IF('Расчёт'!$B$8=1,'Расчёт'!$B$9^2/8*(C55-SIN(C55)),'Расчёт'!$B$10*B55),"")</x:f>
        <x:v>0.13777190942594275</x:v>
      </x:c>
      <x:c r="E55" s="9" t="n">
        <x:f>IF('Расчёт'!$F$5="Ввод корректен",IF('Расчёт'!$B$8=1,'Расчёт'!$B$9*C55/2,'Расчёт'!$B$10+2*B55),"")</x:f>
        <x:v>0.9304769959329037</x:v>
      </x:c>
      <x:c r="F55" s="9" t="n">
        <x:f>IF('Расчёт'!$F$5="Ввод корректен",D55/E55,"")</x:f>
        <x:v>0.14806589526462344</x:v>
      </x:c>
      <x:c r="G55" s="9" t="n">
        <x:f>IF('Расчёт'!$F$5="Ввод корректен",IF('Расчёт'!$B$7=1,71.4*F55^(0.666-0.014*SQRT(F55)),F55^(2/3)/'Расчёт'!$B$14),"")</x:f>
        <x:v>20.215761875916698</x:v>
      </x:c>
      <x:c r="H55" s="9" t="n">
        <x:f>IF('Расчёт'!$F$5="Ввод корректен",G55*SQRT('Расчёт'!$B$13),"")</x:f>
        <x:v>1.107262879659253</x:v>
      </x:c>
      <x:c r="I55" s="9" t="n">
        <x:f>IF('Расчёт'!$F$5="Ввод корректен",1000*D55*H55,"")</x:f>
        <x:v>152.54972116712312</x:v>
      </x:c>
      <x:c r="J55" s="9" t="n">
        <x:f>IF('Расчёт'!$F$5="Ввод корректен",IF('Расчёт'!$B$8=1,2*SQRT(B55*('Расчёт'!$B$9-B55)),'Расчёт'!$B$10),"")</x:f>
        <x:v>0.5998799879975993</x:v>
      </x:c>
      <x:c r="K55" s="9" t="n">
        <x:f>IF('Расчёт'!$F$5="Ввод корректен",IF(J55&lt;0.000000001,"",H55/SQRT(9.81*D55/J55)),"")</x:f>
        <x:v>0.7376801296059828</x:v>
      </x:c>
    </x:row>
    <x:row r="56" ht="22" customHeight="1">
      <x:c r="A56" s="14" t="n">
        <x:f>ROUND(A55+0.01,2)</x:f>
        <x:v>0.5</x:v>
      </x:c>
      <x:c r="B56" s="9" t="n">
        <x:f>IF('Расчёт'!$F$5="Ввод корректен",IF('Расчёт'!$B$8=1,'Расчёт'!$B$9,'Расчёт'!$B$11)*A56,"")</x:f>
        <x:v>0.3</x:v>
      </x:c>
      <x:c r="C56" s="9" t="n">
        <x:f>IF('Расчёт'!$F$5="Ввод корректен",IF('Расчёт'!$B$8=1,2*ACOS(1-2*A56),0),"")</x:f>
        <x:v>3.141592653589793</x:v>
      </x:c>
      <x:c r="D56" s="9" t="n">
        <x:f>IF('Расчёт'!$F$5="Ввод корректен",IF('Расчёт'!$B$8=1,'Расчёт'!$B$9^2/8*(C56-SIN(C56)),'Расчёт'!$B$10*B56),"")</x:f>
        <x:v>0.1413716694115407</x:v>
      </x:c>
      <x:c r="E56" s="9" t="n">
        <x:f>IF('Расчёт'!$F$5="Ввод корректен",IF('Расчёт'!$B$8=1,'Расчёт'!$B$9*C56/2,'Расчёт'!$B$10+2*B56),"")</x:f>
        <x:v>0.9424777960769379</x:v>
      </x:c>
      <x:c r="F56" s="9" t="n">
        <x:f>IF('Расчёт'!$F$5="Ввод корректен",D56/E56,"")</x:f>
        <x:v>0.15</x:v>
      </x:c>
      <x:c r="G56" s="9" t="n">
        <x:f>IF('Расчёт'!$F$5="Ввод корректен",IF('Расчёт'!$B$7=1,71.4*F56^(0.666-0.014*SQRT(F56)),F56^(2/3)/'Расчёт'!$B$14),"")</x:f>
        <x:v>20.391180504562165</x:v>
      </x:c>
      <x:c r="H56" s="9" t="n">
        <x:f>IF('Расчёт'!$F$5="Ввод корректен",G56*SQRT('Расчёт'!$B$13),"")</x:f>
        <x:v>1.1168709536508272</x:v>
      </x:c>
      <x:c r="I56" s="9" t="n">
        <x:f>IF('Расчёт'!$F$5="Ввод корректен",1000*D56*H56,"")</x:f>
        <x:v>157.89391123487692</x:v>
      </x:c>
      <x:c r="J56" s="9" t="n">
        <x:f>IF('Расчёт'!$F$5="Ввод корректен",IF('Расчёт'!$B$8=1,2*SQRT(B56*('Расчёт'!$B$9-B56)),'Расчёт'!$B$10),"")</x:f>
        <x:v>0.6</x:v>
      </x:c>
      <x:c r="K56" s="9" t="n">
        <x:f>IF('Расчёт'!$F$5="Ввод корректен",IF(J56&lt;0.000000001,"",H56/SQRT(9.81*D56/J56)),"")</x:f>
        <x:v>0.7346202991963405</x:v>
      </x:c>
    </x:row>
    <x:row r="57" ht="22" customHeight="1">
      <x:c r="A57" s="14" t="n">
        <x:f>ROUND(A56+0.01,2)</x:f>
        <x:v>0.51</x:v>
      </x:c>
      <x:c r="B57" s="9" t="n">
        <x:f>IF('Расчёт'!$F$5="Ввод корректен",IF('Расчёт'!$B$8=1,'Расчёт'!$B$9,'Расчёт'!$B$11)*A57,"")</x:f>
        <x:v>0.306</x:v>
      </x:c>
      <x:c r="C57" s="9" t="n">
        <x:f>IF('Расчёт'!$F$5="Ввод корректен",IF('Расчёт'!$B$8=1,2*ACOS(1-2*A57),0),"")</x:f>
        <x:v>3.1815953207365744</x:v>
      </x:c>
      <x:c r="D57" s="9" t="n">
        <x:f>IF('Расчёт'!$F$5="Ввод корректен",IF('Расчёт'!$B$8=1,'Расчёт'!$B$9^2/8*(C57-SIN(C57)),'Расчёт'!$B$10*B57),"")</x:f>
        <x:v>0.14497142939713867</x:v>
      </x:c>
      <x:c r="E57" s="9" t="n">
        <x:f>IF('Расчёт'!$F$5="Ввод корректен",IF('Расчёт'!$B$8=1,'Расчёт'!$B$9*C57/2,'Расчёт'!$B$10+2*B57),"")</x:f>
        <x:v>0.9544785962209723</x:v>
      </x:c>
      <x:c r="F57" s="9" t="n">
        <x:f>IF('Расчёт'!$F$5="Ввод корректен",D57/E57,"")</x:f>
        <x:v>0.15188546916726897</x:v>
      </x:c>
      <x:c r="G57" s="9" t="n">
        <x:f>IF('Расчёт'!$F$5="Ввод корректен",IF('Расчёт'!$B$7=1,71.4*F57^(0.666-0.014*SQRT(F57)),F57^(2/3)/'Расчёт'!$B$14),"")</x:f>
        <x:v>20.561452351577312</x:v>
      </x:c>
      <x:c r="H57" s="9" t="n">
        <x:f>IF('Расчёт'!$F$5="Ввод корректен",G57*SQRT('Расчёт'!$B$13),"")</x:f>
        <x:v>1.1261971268026538</x:v>
      </x:c>
      <x:c r="I57" s="9" t="n">
        <x:f>IF('Расчёт'!$F$5="Ввод корректен",1000*D57*H57,"")</x:f>
        <x:v>163.26640725553136</x:v>
      </x:c>
      <x:c r="J57" s="9" t="n">
        <x:f>IF('Расчёт'!$F$5="Ввод корректен",IF('Расчёт'!$B$8=1,2*SQRT(B57*('Расчёт'!$B$9-B57)),'Расчёт'!$B$10),"")</x:f>
        <x:v>0.5998799879975993</x:v>
      </x:c>
      <x:c r="K57" s="9" t="n">
        <x:f>IF('Расчёт'!$F$5="Ввод корректен",IF(J57&lt;0.000000001,"",H57/SQRT(9.81*D57/J57)),"")</x:f>
        <x:v>0.7314268315365146</x:v>
      </x:c>
    </x:row>
    <x:row r="58" ht="22" customHeight="1">
      <x:c r="A58" s="14" t="n">
        <x:f>ROUND(A57+0.01,2)</x:f>
        <x:v>0.52</x:v>
      </x:c>
      <x:c r="B58" s="9" t="n">
        <x:f>IF('Расчёт'!$F$5="Ввод корректен",IF('Расчёт'!$B$8=1,'Расчёт'!$B$9,'Расчёт'!$B$11)*A58,"")</x:f>
        <x:v>0.312</x:v>
      </x:c>
      <x:c r="C58" s="9" t="n">
        <x:f>IF('Расчёт'!$F$5="Ввод корректен",IF('Расчёт'!$B$8=1,2*ACOS(1-2*A58),0),"")</x:f>
        <x:v>3.221614002297771</x:v>
      </x:c>
      <x:c r="D58" s="9" t="n">
        <x:f>IF('Расчёт'!$F$5="Ввод корректен",IF('Расчёт'!$B$8=1,'Расчёт'!$B$9^2/8*(C58-SIN(C58)),'Расчёт'!$B$10*B58),"")</x:f>
        <x:v>0.14856974895047717</x:v>
      </x:c>
      <x:c r="E58" s="9" t="n">
        <x:f>IF('Расчёт'!$F$5="Ввод корректен",IF('Расчёт'!$B$8=1,'Расчёт'!$B$9*C58/2,'Расчёт'!$B$10+2*B58),"")</x:f>
        <x:v>0.9664842006893313</x:v>
      </x:c>
      <x:c r="F58" s="9" t="n">
        <x:f>IF('Расчёт'!$F$5="Ввод корректен",D58/E58,"")</x:f>
        <x:v>0.1537218599585093</x:v>
      </x:c>
      <x:c r="G58" s="9" t="n">
        <x:f>IF('Расчёт'!$F$5="Ввод корректен",IF('Расчёт'!$B$7=1,71.4*F58^(0.666-0.014*SQRT(F58)),F58^(2/3)/'Расчёт'!$B$14),"")</x:f>
        <x:v>20.72660528326612</x:v>
      </x:c>
      <x:c r="H58" s="9" t="n">
        <x:f>IF('Расчёт'!$F$5="Ввод корректен",G58*SQRT('Расчёт'!$B$13),"")</x:f>
        <x:v>1.1352429254150609</x:v>
      </x:c>
      <x:c r="I58" s="9" t="n">
        <x:f>IF('Расчёт'!$F$5="Ввод корректен",1000*D58*H58,"")</x:f>
        <x:v>168.66275642672088</x:v>
      </x:c>
      <x:c r="J58" s="9" t="n">
        <x:f>IF('Расчёт'!$F$5="Ввод корректен",IF('Расчёт'!$B$8=1,2*SQRT(B58*('Расчёт'!$B$9-B58)),'Расчёт'!$B$10),"")</x:f>
        <x:v>0.5995198078462461</x:v>
      </x:c>
      <x:c r="K58" s="9" t="n">
        <x:f>IF('Расчёт'!$F$5="Ввод корректен",IF(J58&lt;0.000000001,"",H58/SQRT(9.81*D58/J58)),"")</x:f>
        <x:v>0.7280997366872164</x:v>
      </x:c>
    </x:row>
    <x:row r="59" ht="22" customHeight="1">
      <x:c r="A59" s="14" t="n">
        <x:f>ROUND(A58+0.01,2)</x:f>
        <x:v>0.53</x:v>
      </x:c>
      <x:c r="B59" s="9" t="n">
        <x:f>IF('Расчёт'!$F$5="Ввод корректен",IF('Расчёт'!$B$8=1,'Расчёт'!$B$9,'Расчёт'!$B$11)*A59,"")</x:f>
        <x:v>0.318</x:v>
      </x:c>
      <x:c r="C59" s="9" t="n">
        <x:f>IF('Расчёт'!$F$5="Ввод корректен",IF('Расчёт'!$B$8=1,2*ACOS(1-2*A59),0),"")</x:f>
        <x:v>3.2616647704803503</x:v>
      </x:c>
      <x:c r="D59" s="9" t="n">
        <x:f>IF('Расчёт'!$F$5="Ввод корректен",IF('Расчёт'!$B$8=1,'Расчёт'!$B$9^2/8*(C59-SIN(C59)),'Расчёт'!$B$10*B59),"")</x:f>
        <x:v>0.15216518590783384</x:v>
      </x:c>
      <x:c r="E59" s="9" t="n">
        <x:f>IF('Расчёт'!$F$5="Ввод корректен",IF('Расчёт'!$B$8=1,'Расчёт'!$B$9*C59/2,'Расчёт'!$B$10+2*B59),"")</x:f>
        <x:v>0.9784994311441051</x:v>
      </x:c>
      <x:c r="F59" s="9" t="n">
        <x:f>IF('Расчёт'!$F$5="Ввод корректен",D59/E59,"")</x:f>
        <x:v>0.15550871167080346</x:v>
      </x:c>
      <x:c r="G59" s="9" t="n">
        <x:f>IF('Расчёт'!$F$5="Ввод корректен",IF('Расчёт'!$B$7=1,71.4*F59^(0.666-0.014*SQRT(F59)),F59^(2/3)/'Расчёт'!$B$14),"")</x:f>
        <x:v>20.886662676482675</x:v>
      </x:c>
      <x:c r="H59" s="9" t="n">
        <x:f>IF('Расчёт'!$F$5="Ввод корректен",G59*SQRT('Расчёт'!$B$13),"")</x:f>
        <x:v>1.144009629891079</x:v>
      </x:c>
      <x:c r="I59" s="9" t="n">
        <x:f>IF('Расчёт'!$F$5="Ввод корректен",1000*D59*H59,"")</x:f>
        <x:v>174.07843801272818</x:v>
      </x:c>
      <x:c r="J59" s="9" t="n">
        <x:f>IF('Расчёт'!$F$5="Ввод корректен",IF('Расчёт'!$B$8=1,2*SQRT(B59*('Расчёт'!$B$9-B59)),'Расчёт'!$B$10),"")</x:f>
        <x:v>0.5989190262464534</x:v>
      </x:c>
      <x:c r="K59" s="9" t="n">
        <x:f>IF('Расчёт'!$F$5="Ввод корректен",IF(J59&lt;0.000000001,"",H59/SQRT(9.81*D59/J59)),"")</x:f>
        <x:v>0.7246387946903624</x:v>
      </x:c>
    </x:row>
    <x:row r="60" ht="22" customHeight="1">
      <x:c r="A60" s="14" t="n">
        <x:f>ROUND(A59+0.01,2)</x:f>
        <x:v>0.54</x:v>
      </x:c>
      <x:c r="B60" s="9" t="n">
        <x:f>IF('Расчёт'!$F$5="Ввод корректен",IF('Расчёт'!$B$8=1,'Расчёт'!$B$9,'Расчёт'!$B$11)*A60,"")</x:f>
        <x:v>0.324</x:v>
      </x:c>
      <x:c r="C60" s="9" t="n">
        <x:f>IF('Расчёт'!$F$5="Ввод корректен",IF('Расчёт'!$B$8=1,2*ACOS(1-2*A60),0),"")</x:f>
        <x:v>3.3017638136571112</x:v>
      </x:c>
      <x:c r="D60" s="9" t="n">
        <x:f>IF('Расчёт'!$F$5="Ввод корректен",IF('Расчёт'!$B$8=1,'Расчёт'!$B$9^2/8*(C60-SIN(C60)),'Расчёт'!$B$10*B60),"")</x:f>
        <x:v>0.15575629463213123</x:v>
      </x:c>
      <x:c r="E60" s="9" t="n">
        <x:f>IF('Расчёт'!$F$5="Ввод корректен",IF('Расчёт'!$B$8=1,'Расчёт'!$B$9*C60/2,'Расчёт'!$B$10+2*B60),"")</x:f>
        <x:v>0.9905291440971333</x:v>
      </x:c>
      <x:c r="F60" s="9" t="n">
        <x:f>IF('Расчёт'!$F$5="Ввод корректен",D60/E60,"")</x:f>
        <x:v>0.15724554452570194</x:v>
      </x:c>
      <x:c r="G60" s="9" t="n">
        <x:f>IF('Расчёт'!$F$5="Ввод корректен",IF('Расчёт'!$B$7=1,71.4*F60^(0.666-0.014*SQRT(F60)),F60^(2/3)/'Расчёт'!$B$14),"")</x:f>
        <x:v>21.04164348142365</x:v>
      </x:c>
      <x:c r="H60" s="9" t="n">
        <x:f>IF('Расчёт'!$F$5="Ввод корректен",G60*SQRT('Расчёт'!$B$13),"")</x:f>
        <x:v>1.152498278175727</x:v>
      </x:c>
      <x:c r="I60" s="9" t="n">
        <x:f>IF('Расчёт'!$F$5="Ввод корректен",1000*D60*H60,"")</x:f>
        <x:v>179.50886137856244</x:v>
      </x:c>
      <x:c r="J60" s="9" t="n">
        <x:f>IF('Расчёт'!$F$5="Ввод корректен",IF('Расчёт'!$B$8=1,2*SQRT(B60*('Расчёт'!$B$9-B60)),'Расчёт'!$B$10),"")</x:f>
        <x:v>0.5980769181301013</x:v>
      </x:c>
      <x:c r="K60" s="9" t="n">
        <x:f>IF('Расчёт'!$F$5="Ввод корректен",IF(J60&lt;0.000000001,"",H60/SQRT(9.81*D60/J60)),"")</x:f>
        <x:v>0.7210435544384021</x:v>
      </x:c>
    </x:row>
    <x:row r="61" ht="22" customHeight="1">
      <x:c r="A61" s="14" t="n">
        <x:f>ROUND(A60+0.01,2)</x:f>
        <x:v>0.55</x:v>
      </x:c>
      <x:c r="B61" s="9" t="n">
        <x:f>IF('Расчёт'!$F$5="Ввод корректен",IF('Расчёт'!$B$8=1,'Расчёт'!$B$9,'Расчёт'!$B$11)*A61,"")</x:f>
        <x:v>0.33</x:v>
      </x:c>
      <x:c r="C61" s="9" t="n">
        <x:f>IF('Расчёт'!$F$5="Ввод корректен",IF('Расчёт'!$B$8=1,2*ACOS(1-2*A61),0),"")</x:f>
        <x:v>3.341927495912913</x:v>
      </x:c>
      <x:c r="D61" s="9" t="n">
        <x:f>IF('Расчёт'!$F$5="Ввод корректен",IF('Расчёт'!$B$8=1,'Расчёт'!$B$9^2/8*(C61-SIN(C61)),'Расчёт'!$B$10*B61),"")</x:f>
        <x:v>0.15934162425004067</x:v>
      </x:c>
      <x:c r="E61" s="9" t="n">
        <x:f>IF('Расчёт'!$F$5="Ввод корректен",IF('Расчёт'!$B$8=1,'Расчёт'!$B$9*C61/2,'Расчёт'!$B$10+2*B61),"")</x:f>
        <x:v>1.002578248773874</x:v>
      </x:c>
      <x:c r="F61" s="9" t="n">
        <x:f>IF('Расчёт'!$F$5="Ввод корректен",D61/E61,"")</x:f>
        <x:v>0.15893185838104026</x:v>
      </x:c>
      <x:c r="G61" s="9" t="n">
        <x:f>IF('Расчёт'!$F$5="Ввод корректен",IF('Расчёт'!$B$7=1,71.4*F61^(0.666-0.014*SQRT(F61)),F61^(2/3)/'Расчёт'!$B$14),"")</x:f>
        <x:v>21.191562260876648</x:v>
      </x:c>
      <x:c r="H61" s="9" t="n">
        <x:f>IF('Расчёт'!$F$5="Ввод корректен",G61*SQRT('Расчёт'!$B$13),"")</x:f>
        <x:v>1.1607096679057318</x:v>
      </x:c>
      <x:c r="I61" s="9" t="n">
        <x:f>IF('Расчёт'!$F$5="Ввод корректен",1000*D61*H61,"")</x:f>
        <x:v>184.9493637668246</x:v>
      </x:c>
      <x:c r="J61" s="9" t="n">
        <x:f>IF('Расчёт'!$F$5="Ввод корректен",IF('Расчёт'!$B$8=1,2*SQRT(B61*('Расчёт'!$B$9-B61)),'Расчёт'!$B$10),"")</x:f>
        <x:v>0.596992462263972</x:v>
      </x:c>
      <x:c r="K61" s="9" t="n">
        <x:f>IF('Расчёт'!$F$5="Ввод корректен",IF(J61&lt;0.000000001,"",H61/SQRT(9.81*D61/J61)),"")</x:f>
        <x:v>0.7173133309169003</x:v>
      </x:c>
    </x:row>
    <x:row r="62" ht="22" customHeight="1">
      <x:c r="A62" s="14" t="n">
        <x:f>ROUND(A61+0.01,2)</x:f>
        <x:v>0.56</x:v>
      </x:c>
      <x:c r="B62" s="9" t="n">
        <x:f>IF('Расчёт'!$F$5="Ввод корректен",IF('Расчёт'!$B$8=1,'Расчёт'!$B$9,'Расчёт'!$B$11)*A62,"")</x:f>
        <x:v>0.336</x:v>
      </x:c>
      <x:c r="C62" s="9" t="n">
        <x:f>IF('Расчёт'!$F$5="Ввод корректен",IF('Расчёт'!$B$8=1,2*ACOS(1-2*A62),0),"")</x:f>
        <x:v>3.3821724183793695</x:v>
      </x:c>
      <x:c r="D62" s="9" t="n">
        <x:f>IF('Расчёт'!$F$5="Ввод корректен",IF('Расчёт'!$B$8=1,'Расчёт'!$B$9^2/8*(C62-SIN(C62)),'Расчёт'!$B$10*B62),"")</x:f>
        <x:v>0.16291971685720774</x:v>
      </x:c>
      <x:c r="E62" s="9" t="n">
        <x:f>IF('Расчёт'!$F$5="Ввод корректен",IF('Расчёт'!$B$8=1,'Расчёт'!$B$9*C62/2,'Расчёт'!$B$10+2*B62),"")</x:f>
        <x:v>1.0146517255138108</x:v>
      </x:c>
      <x:c r="F62" s="9" t="n">
        <x:f>IF('Расчёт'!$F$5="Ввод корректен",D62/E62,"")</x:f>
        <x:v>0.16056713132253003</x:v>
      </x:c>
      <x:c r="G62" s="9" t="n">
        <x:f>IF('Расчёт'!$F$5="Ввод корректен",IF('Расчёт'!$B$7=1,71.4*F62^(0.666-0.014*SQRT(F62)),F62^(2/3)/'Расчёт'!$B$14),"")</x:f>
        <x:v>21.336429206063592</x:v>
      </x:c>
      <x:c r="H62" s="9" t="n">
        <x:f>IF('Расчёт'!$F$5="Ввод корректен",G62*SQRT('Расчёт'!$B$13),"")</x:f>
        <x:v>1.168644357277307</x:v>
      </x:c>
      <x:c r="I62" s="9" t="n">
        <x:f>IF('Расчёт'!$F$5="Ввод корректен",1000*D62*H62,"")</x:f>
        <x:v>190.39520779439238</x:v>
      </x:c>
      <x:c r="J62" s="9" t="n">
        <x:f>IF('Расчёт'!$F$5="Ввод корректен",IF('Расчёт'!$B$8=1,2*SQRT(B62*('Расчёт'!$B$9-B62)),'Расчёт'!$B$10),"")</x:f>
        <x:v>0.5956643350075611</x:v>
      </x:c>
      <x:c r="K62" s="9" t="n">
        <x:f>IF('Расчёт'!$F$5="Ввод корректен",IF(J62&lt;0.000000001,"",H62/SQRT(9.81*D62/J62)),"")</x:f>
        <x:v>0.7134472007755747</x:v>
      </x:c>
    </x:row>
    <x:row r="63" ht="22" customHeight="1">
      <x:c r="A63" s="14" t="n">
        <x:f>ROUND(A62+0.01,2)</x:f>
        <x:v>0.57</x:v>
      </x:c>
      <x:c r="B63" s="9" t="n">
        <x:f>IF('Расчёт'!$F$5="Ввод корректен",IF('Расчёт'!$B$8=1,'Расчёт'!$B$9,'Расчёт'!$B$11)*A63,"")</x:f>
        <x:v>0.34199999999999997</x:v>
      </x:c>
      <x:c r="C63" s="9" t="n">
        <x:f>IF('Расчёт'!$F$5="Ввод корректен",IF('Расчёт'!$B$8=1,2*ACOS(1-2*A63),0),"")</x:f>
        <x:v>3.4225154830095046</x:v>
      </x:c>
      <x:c r="D63" s="9" t="n">
        <x:f>IF('Расчёт'!$F$5="Ввод корректен",IF('Расчёт'!$B$8=1,'Расчёт'!$B$9^2/8*(C63-SIN(C63)),'Расчёт'!$B$10*B63),"")</x:f>
        <x:v>0.16648910568027014</x:v>
      </x:c>
      <x:c r="E63" s="9" t="n">
        <x:f>IF('Расчёт'!$F$5="Ввод корректен",IF('Расчёт'!$B$8=1,'Расчёт'!$B$9*C63/2,'Расчёт'!$B$10+2*B63),"")</x:f>
        <x:v>1.0267546449028513</x:v>
      </x:c>
      <x:c r="F63" s="9" t="n">
        <x:f>IF('Расчёт'!$F$5="Ввод корректен",D63/E63,"")</x:f>
        <x:v>0.16215081812074283</x:v>
      </x:c>
      <x:c r="G63" s="9" t="n">
        <x:f>IF('Расчёт'!$F$5="Ввод корректен",IF('Расчёт'!$B$7=1,71.4*F63^(0.666-0.014*SQRT(F63)),F63^(2/3)/'Расчёт'!$B$14),"")</x:f>
        <x:v>21.47625012890784</x:v>
      </x:c>
      <x:c r="H63" s="9" t="n">
        <x:f>IF('Расчёт'!$F$5="Ввод корректен",G63*SQRT('Расчёт'!$B$13),"")</x:f>
        <x:v>1.1763026646226056</x:v>
      </x:c>
      <x:c r="I63" s="9" t="n">
        <x:f>IF('Расчёт'!$F$5="Ввод корректен",1000*D63*H63,"")</x:f>
        <x:v>195.84157864233634</x:v>
      </x:c>
      <x:c r="J63" s="9" t="n">
        <x:f>IF('Расчёт'!$F$5="Ввод корректен",IF('Расчёт'!$B$8=1,2*SQRT(B63*('Расчёт'!$B$9-B63)),'Расчёт'!$B$10),"")</x:f>
        <x:v>0.594090902135355</x:v>
      </x:c>
      <x:c r="K63" s="9" t="n">
        <x:f>IF('Расчёт'!$F$5="Ввод корректен",IF(J63&lt;0.000000001,"",H63/SQRT(9.81*D63/J63)),"")</x:f>
        <x:v>0.7094439961561881</x:v>
      </x:c>
    </x:row>
    <x:row r="64" ht="22" customHeight="1">
      <x:c r="A64" s="14" t="n">
        <x:f>ROUND(A63+0.01,2)</x:f>
        <x:v>0.58</x:v>
      </x:c>
      <x:c r="B64" s="9" t="n">
        <x:f>IF('Расчёт'!$F$5="Ввод корректен",IF('Расчёт'!$B$8=1,'Расчёт'!$B$9,'Расчёт'!$B$11)*A64,"")</x:f>
        <x:v>0.348</x:v>
      </x:c>
      <x:c r="C64" s="9" t="n">
        <x:f>IF('Расчёт'!$F$5="Ввод корректен",IF('Расчёт'!$B$8=1,2*ACOS(1-2*A64),0),"")</x:f>
        <x:v>3.462973959493614</x:v>
      </x:c>
      <x:c r="D64" s="9" t="n">
        <x:f>IF('Расчёт'!$F$5="Ввод корректен",IF('Расчёт'!$B$8=1,'Расчёт'!$B$9^2/8*(C64-SIN(C64)),'Расчёт'!$B$10*B64),"")</x:f>
        <x:v>0.17004831318371214</x:v>
      </x:c>
      <x:c r="E64" s="9" t="n">
        <x:f>IF('Расчёт'!$F$5="Ввод корректен",IF('Расчёт'!$B$8=1,'Расчёт'!$B$9*C64/2,'Расчёт'!$B$10+2*B64),"")</x:f>
        <x:v>1.0388921878480841</x:v>
      </x:c>
      <x:c r="F64" s="9" t="n">
        <x:f>IF('Расчёт'!$F$5="Ввод корректен",D64/E64,"")</x:f>
        <x:v>0.16368234853699573</x:v>
      </x:c>
      <x:c r="G64" s="9" t="n">
        <x:f>IF('Расчёт'!$F$5="Ввод корректен",IF('Расчёт'!$B$7=1,71.4*F64^(0.666-0.014*SQRT(F64)),F64^(2/3)/'Расчёт'!$B$14),"")</x:f>
        <x:v>21.611026430232076</x:v>
      </x:c>
      <x:c r="H64" s="9" t="n">
        <x:f>IF('Расчёт'!$F$5="Ввод корректен",G64*SQRT('Расчёт'!$B$13),"")</x:f>
        <x:v>1.1836846666678453</x:v>
      </x:c>
      <x:c r="I64" s="9" t="n">
        <x:f>IF('Расчёт'!$F$5="Ввод корректен",1000*D64*H64,"")</x:f>
        <x:v>201.28358090829167</x:v>
      </x:c>
      <x:c r="J64" s="9" t="n">
        <x:f>IF('Расчёт'!$F$5="Ввод корректен",IF('Расчёт'!$B$8=1,2*SQRT(B64*('Расчёт'!$B$9-B64)),'Расчёт'!$B$10),"")</x:f>
        <x:v>0.5922702086041471</x:v>
      </x:c>
      <x:c r="K64" s="9" t="n">
        <x:f>IF('Расчёт'!$F$5="Ввод корректен",IF(J64&lt;0.000000001,"",H64/SQRT(9.81*D64/J64)),"")</x:f>
        <x:v>0.7053022966767797</x:v>
      </x:c>
    </x:row>
    <x:row r="65" ht="22" customHeight="1">
      <x:c r="A65" s="14" t="n">
        <x:f>ROUND(A64+0.01,2)</x:f>
        <x:v>0.59</x:v>
      </x:c>
      <x:c r="B65" s="9" t="n">
        <x:f>IF('Расчёт'!$F$5="Ввод корректен",IF('Расчёт'!$B$8=1,'Расчёт'!$B$9,'Расчёт'!$B$11)*A65,"")</x:f>
        <x:v>0.354</x:v>
      </x:c>
      <x:c r="C65" s="9" t="n">
        <x:f>IF('Расчёт'!$F$5="Ввод корректен",IF('Расчёт'!$B$8=1,2*ACOS(1-2*A65),0),"")</x:f>
        <x:v>3.5035655560828887</x:v>
      </x:c>
      <x:c r="D65" s="9" t="n">
        <x:f>IF('Расчёт'!$F$5="Ввод корректен",IF('Расчёт'!$B$8=1,'Расчёт'!$B$9^2/8*(C65-SIN(C65)),'Расчёт'!$B$10*B65),"")</x:f>
        <x:v>0.17359584910878587</x:v>
      </x:c>
      <x:c r="E65" s="9" t="n">
        <x:f>IF('Расчёт'!$F$5="Ввод корректен",IF('Расчёт'!$B$8=1,'Расчёт'!$B$9*C65/2,'Расчёт'!$B$10+2*B65),"")</x:f>
        <x:v>1.0510696668248665</x:v>
      </x:c>
      <x:c r="F65" s="9" t="n">
        <x:f>IF('Расчёт'!$F$5="Ввод корректен",D65/E65,"")</x:f>
        <x:v>0.16516112545916628</x:v>
      </x:c>
      <x:c r="G65" s="9" t="n">
        <x:f>IF('Расчёт'!$F$5="Ввод корректен",IF('Расчёт'!$B$7=1,71.4*F65^(0.666-0.014*SQRT(F65)),F65^(2/3)/'Расчёт'!$B$14),"")</x:f>
        <x:v>21.7407550430559</x:v>
      </x:c>
      <x:c r="H65" s="9" t="n">
        <x:f>IF('Расчёт'!$F$5="Ввод корректен",G65*SQRT('Расчёт'!$B$13),"")</x:f>
        <x:v>1.1907901954275915</x:v>
      </x:c>
      <x:c r="I65" s="9" t="n">
        <x:f>IF('Расчёт'!$F$5="Ввод корректен",1000*D65*H65,"")</x:f>
        <x:v>206.7162350856698</x:v>
      </x:c>
      <x:c r="J65" s="9" t="n">
        <x:f>IF('Расчёт'!$F$5="Ввод корректен",IF('Расчёт'!$B$8=1,2*SQRT(B65*('Расчёт'!$B$9-B65)),'Расчёт'!$B$10),"")</x:f>
        <x:v>0.5901999661131809</x:v>
      </x:c>
      <x:c r="K65" s="9" t="n">
        <x:f>IF('Расчёт'!$F$5="Ввод корректен",IF(J65&lt;0.000000001,"",H65/SQRT(9.81*D65/J65)),"")</x:f>
        <x:v>0.7010204194399421</x:v>
      </x:c>
    </x:row>
    <x:row r="66" ht="22" customHeight="1">
      <x:c r="A66" s="14" t="n">
        <x:f>ROUND(A65+0.01,2)</x:f>
        <x:v>0.6</x:v>
      </x:c>
      <x:c r="B66" s="9" t="n">
        <x:f>IF('Расчёт'!$F$5="Ввод корректен",IF('Расчёт'!$B$8=1,'Расчёт'!$B$9,'Расчёт'!$B$11)*A66,"")</x:f>
        <x:v>0.36</x:v>
      </x:c>
      <x:c r="C66" s="9" t="n">
        <x:f>IF('Расчёт'!$F$5="Ввод корректен",IF('Расчёт'!$B$8=1,2*ACOS(1-2*A66),0),"")</x:f>
        <x:v>3.544308495170455</x:v>
      </x:c>
      <x:c r="D66" s="9" t="n">
        <x:f>IF('Расчёт'!$F$5="Ввод корректен",IF('Расчёт'!$B$8=1,'Расчёт'!$B$9^2/8*(C66-SIN(C66)),'Расчёт'!$B$10*B66),"")</x:f>
        <x:v>0.17713020843070934</x:v>
      </x:c>
      <x:c r="E66" s="9" t="n">
        <x:f>IF('Расчёт'!$F$5="Ввод корректен",IF('Расчёт'!$B$8=1,'Расчёт'!$B$9*C66/2,'Расчёт'!$B$10+2*B66),"")</x:f>
        <x:v>1.0632925485511364</x:v>
      </x:c>
      <x:c r="F66" s="9" t="n">
        <x:f>IF('Расчёт'!$F$5="Ввод корректен",D66/E66,"")</x:f>
        <x:v>0.16658652284554282</x:v>
      </x:c>
      <x:c r="G66" s="9" t="n">
        <x:f>IF('Расчёт'!$F$5="Ввод корректен",IF('Расчёт'!$B$7=1,71.4*F66^(0.666-0.014*SQRT(F66)),F66^(2/3)/'Расчёт'!$B$14),"")</x:f>
        <x:v>21.86542834979569</x:v>
      </x:c>
      <x:c r="H66" s="9" t="n">
        <x:f>IF('Расчёт'!$F$5="Ввод корректен",G66*SQRT('Расчёт'!$B$13),"")</x:f>
        <x:v>1.1976188336696059</x:v>
      </x:c>
      <x:c r="I66" s="9" t="n">
        <x:f>IF('Расчёт'!$F$5="Ввод корректен",1000*D66*H66,"")</x:f>
        <x:v>212.1344736284403</x:v>
      </x:c>
      <x:c r="J66" s="9" t="n">
        <x:f>IF('Расчёт'!$F$5="Ввод корректен",IF('Расчёт'!$B$8=1,2*SQRT(B66*('Расчёт'!$B$9-B66)),'Расчёт'!$B$10),"")</x:f>
        <x:v>0.5878775382679627</x:v>
      </x:c>
      <x:c r="K66" s="9" t="n">
        <x:f>IF('Расчёт'!$F$5="Ввод корректен",IF(J66&lt;0.000000001,"",H66/SQRT(9.81*D66/J66)),"")</x:f>
        <x:v>0.6965964068971239</x:v>
      </x:c>
    </x:row>
    <x:row r="67" ht="22" customHeight="1">
      <x:c r="A67" s="14" t="n">
        <x:f>ROUND(A66+0.01,2)</x:f>
        <x:v>0.61</x:v>
      </x:c>
      <x:c r="B67" s="9" t="n">
        <x:f>IF('Расчёт'!$F$5="Ввод корректен",IF('Расчёт'!$B$8=1,'Расчёт'!$B$9,'Расчёт'!$B$11)*A67,"")</x:f>
        <x:v>0.366</x:v>
      </x:c>
      <x:c r="C67" s="9" t="n">
        <x:f>IF('Расчёт'!$F$5="Ввод корректен",IF('Расчёт'!$B$8=1,2*ACOS(1-2*A67),0),"")</x:f>
        <x:v>3.585221594583382</x:v>
      </x:c>
      <x:c r="D67" s="9" t="n">
        <x:f>IF('Расчёт'!$F$5="Ввод корректен",IF('Расчёт'!$B$8=1,'Расчёт'!$B$9^2/8*(C67-SIN(C67)),'Расчёт'!$B$10*B67),"")</x:f>
        <x:v>0.1806498692190916</x:v>
      </x:c>
      <x:c r="E67" s="9" t="n">
        <x:f>IF('Расчёт'!$F$5="Ввод корректен",IF('Расчёт'!$B$8=1,'Расчёт'!$B$9*C67/2,'Расчёт'!$B$10+2*B67),"")</x:f>
        <x:v>1.0755664783750145</x:v>
      </x:c>
      <x:c r="F67" s="9" t="n">
        <x:f>IF('Расчёт'!$F$5="Ввод корректен",D67/E67,"")</x:f>
        <x:v>0.16795788345135182</x:v>
      </x:c>
      <x:c r="G67" s="9" t="n">
        <x:f>IF('Расчёт'!$F$5="Ввод корректен",IF('Расчёт'!$B$7=1,71.4*F67^(0.666-0.014*SQRT(F67)),F67^(2/3)/'Расчёт'!$B$14),"")</x:f>
        <x:v>21.9850340717665</x:v>
      </x:c>
      <x:c r="H67" s="9" t="n">
        <x:f>IF('Расчёт'!$F$5="Ввод корректен",G67*SQRT('Расчёт'!$B$13),"")</x:f>
        <x:v>1.2041699088626163</x:v>
      </x:c>
      <x:c r="I67" s="9" t="n">
        <x:f>IF('Расчёт'!$F$5="Ввод корректен",1000*D67*H67,"")</x:f>
        <x:v>217.53313655359707</x:v>
      </x:c>
      <x:c r="J67" s="9" t="n">
        <x:f>IF('Расчёт'!$F$5="Ввод корректен",IF('Расчёт'!$B$8=1,2*SQRT(B67*('Расчёт'!$B$9-B67)),'Расчёт'!$B$10),"")</x:f>
        <x:v>0.5852999231163455</x:v>
      </x:c>
      <x:c r="K67" s="9" t="n">
        <x:f>IF('Расчёт'!$F$5="Ввод корректен",IF(J67&lt;0.000000001,"",H67/SQRT(9.81*D67/J67)),"")</x:f>
        <x:v>0.6920280123601539</x:v>
      </x:c>
    </x:row>
    <x:row r="68" ht="22" customHeight="1">
      <x:c r="A68" s="14" t="n">
        <x:f>ROUND(A67+0.01,2)</x:f>
        <x:v>0.62</x:v>
      </x:c>
      <x:c r="B68" s="9" t="n">
        <x:f>IF('Расчёт'!$F$5="Ввод корректен",IF('Расчёт'!$B$8=1,'Расчёт'!$B$9,'Расчёт'!$B$11)*A68,"")</x:f>
        <x:v>0.372</x:v>
      </x:c>
      <x:c r="C68" s="9" t="n">
        <x:f>IF('Расчёт'!$F$5="Ввод корректен",IF('Расчёт'!$B$8=1,2*ACOS(1-2*A68),0),"")</x:f>
        <x:v>3.6263243556677196</x:v>
      </x:c>
      <x:c r="D68" s="9" t="n">
        <x:f>IF('Расчёт'!$F$5="Ввод корректен",IF('Расчёт'!$B$8=1,'Расчёт'!$B$9^2/8*(C68-SIN(C68)),'Расчёт'!$B$10*B68),"")</x:f>
        <x:v>0.18415329038500342</x:v>
      </x:c>
      <x:c r="E68" s="9" t="n">
        <x:f>IF('Расчёт'!$F$5="Ввод корректен",IF('Расчёт'!$B$8=1,'Расчёт'!$B$9*C68/2,'Расчёт'!$B$10+2*B68),"")</x:f>
        <x:v>1.087897306700316</x:v>
      </x:c>
      <x:c r="F68" s="9" t="n">
        <x:f>IF('Расчёт'!$F$5="Ввод корректен",D68/E68,"")</x:f>
        <x:v>0.16927451630848855</x:v>
      </x:c>
      <x:c r="G68" s="9" t="n">
        <x:f>IF('Расчёт'!$F$5="Ввод корректен",IF('Расчёт'!$B$7=1,71.4*F68^(0.666-0.014*SQRT(F68)),F68^(2/3)/'Расчёт'!$B$14),"")</x:f>
        <x:v>22.099555128932224</x:v>
      </x:c>
      <x:c r="H68" s="9" t="n">
        <x:f>IF('Расчёт'!$F$5="Ввод корректен",G68*SQRT('Расчёт'!$B$13),"")</x:f>
        <x:v>1.2104424854945168</x:v>
      </x:c>
      <x:c r="I68" s="9" t="n">
        <x:f>IF('Расчёт'!$F$5="Ввод корректен",1000*D68*H68,"")</x:f>
        <x:v>222.90696652561704</x:v>
      </x:c>
      <x:c r="J68" s="9" t="n">
        <x:f>IF('Расчёт'!$F$5="Ввод корректен",IF('Расчёт'!$B$8=1,2*SQRT(B68*('Расчёт'!$B$9-B68)),'Расчёт'!$B$10),"")</x:f>
        <x:v>0.5824637327765566</x:v>
      </x:c>
      <x:c r="K68" s="9" t="n">
        <x:f>IF('Расчёт'!$F$5="Ввод корректен",IF(J68&lt;0.000000001,"",H68/SQRT(9.81*D68/J68)),"")</x:f>
        <x:v>0.6873126829038811</x:v>
      </x:c>
    </x:row>
    <x:row r="69" ht="22" customHeight="1">
      <x:c r="A69" s="14" t="n">
        <x:f>ROUND(A68+0.01,2)</x:f>
        <x:v>0.63</x:v>
      </x:c>
      <x:c r="B69" s="9" t="n">
        <x:f>IF('Расчёт'!$F$5="Ввод корректен",IF('Расчёт'!$B$8=1,'Расчёт'!$B$9,'Расчёт'!$B$11)*A69,"")</x:f>
        <x:v>0.378</x:v>
      </x:c>
      <x:c r="C69" s="9" t="n">
        <x:f>IF('Расчёт'!$F$5="Ввод корректен",IF('Расчёт'!$B$8=1,2*ACOS(1-2*A69),0),"")</x:f>
        <x:v>3.667637059406731</x:v>
      </x:c>
      <x:c r="D69" s="9" t="n">
        <x:f>IF('Расчёт'!$F$5="Ввод корректен",IF('Расчёт'!$B$8=1,'Расчёт'!$B$9^2/8*(C69-SIN(C69)),'Расчёт'!$B$10*B69),"")</x:f>
        <x:v>0.18763890929626412</x:v>
      </x:c>
      <x:c r="E69" s="9" t="n">
        <x:f>IF('Расчёт'!$F$5="Ввод корректен",IF('Расчёт'!$B$8=1,'Расчёт'!$B$9*C69/2,'Расчёт'!$B$10+2*B69),"")</x:f>
        <x:v>1.1002911178220194</x:v>
      </x:c>
      <x:c r="F69" s="9" t="n">
        <x:f>IF('Расчёт'!$F$5="Ввод корректен",D69/E69,"")</x:f>
        <x:v>0.1705356939240658</x:v>
      </x:c>
      <x:c r="G69" s="9" t="n">
        <x:f>IF('Расчёт'!$F$5="Ввод корректен",IF('Расчёт'!$B$7=1,71.4*F69^(0.666-0.014*SQRT(F69)),F69^(2/3)/'Расчёт'!$B$14),"")</x:f>
        <x:v>22.20896946733362</x:v>
      </x:c>
      <x:c r="H69" s="9" t="n">
        <x:f>IF('Расчёт'!$F$5="Ввод корректен",G69*SQRT('Расчёт'!$B$13),"")</x:f>
        <x:v>1.2164353556202119</x:v>
      </x:c>
      <x:c r="I69" s="9" t="n">
        <x:f>IF('Расчёт'!$F$5="Ввод корректен",1000*D69*H69,"")</x:f>
        <x:v>228.25060335798972</x:v>
      </x:c>
      <x:c r="J69" s="9" t="n">
        <x:f>IF('Расчёт'!$F$5="Ввод корректен",IF('Расчёт'!$B$8=1,2*SQRT(B69*('Расчёт'!$B$9-B69)),'Расчёт'!$B$10),"")</x:f>
        <x:v>0.5793651698195189</x:v>
      </x:c>
      <x:c r="K69" s="9" t="n">
        <x:f>IF('Расчёт'!$F$5="Ввод корректен",IF(J69&lt;0.000000001,"",H69/SQRT(9.81*D69/J69)),"")</x:f>
        <x:v>0.6824475393483059</x:v>
      </x:c>
    </x:row>
    <x:row r="70" ht="22" customHeight="1">
      <x:c r="A70" s="14" t="n">
        <x:f>ROUND(A69+0.01,2)</x:f>
        <x:v>0.64</x:v>
      </x:c>
      <x:c r="B70" s="9" t="n">
        <x:f>IF('Расчёт'!$F$5="Ввод корректен",IF('Расчёт'!$B$8=1,'Расчёт'!$B$9,'Расчёт'!$B$11)*A70,"")</x:f>
        <x:v>0.384</x:v>
      </x:c>
      <x:c r="C70" s="9" t="n">
        <x:f>IF('Расчёт'!$F$5="Ввод корректен",IF('Расчёт'!$B$8=1,2*ACOS(1-2*A70),0),"")</x:f>
        <x:v>3.709180872006449</x:v>
      </x:c>
      <x:c r="D70" s="9" t="n">
        <x:f>IF('Расчёт'!$F$5="Ввод корректен",IF('Расчёт'!$B$8=1,'Расчёт'!$B$9^2/8*(C70-SIN(C70)),'Расчёт'!$B$10*B70),"")</x:f>
        <x:v>0.1911051392402902</x:v>
      </x:c>
      <x:c r="E70" s="9" t="n">
        <x:f>IF('Расчёт'!$F$5="Ввод корректен",IF('Расчёт'!$B$8=1,'Расчёт'!$B$9*C70/2,'Расчёт'!$B$10+2*B70),"")</x:f>
        <x:v>1.1127542616019348</x:v>
      </x:c>
      <x:c r="F70" s="9" t="n">
        <x:f>IF('Расчёт'!$F$5="Ввод корректен",D70/E70,"")</x:f>
        <x:v>0.17174064915749943</x:v>
      </x:c>
      <x:c r="G70" s="9" t="n">
        <x:f>IF('Расчёт'!$F$5="Ввод корректен",IF('Расчёт'!$B$7=1,71.4*F70^(0.666-0.014*SQRT(F70)),F70^(2/3)/'Расчёт'!$B$14),"")</x:f>
        <x:v>22.313249851024253</x:v>
      </x:c>
      <x:c r="H70" s="9" t="n">
        <x:f>IF('Расчёт'!$F$5="Ввод корректен",G70*SQRT('Расчёт'!$B$13),"")</x:f>
        <x:v>1.222147027465477</x:v>
      </x:c>
      <x:c r="I70" s="9" t="n">
        <x:f>IF('Расчёт'!$F$5="Ввод корректен",1000*D70*H70,"")</x:f>
        <x:v>233.5585778558968</x:v>
      </x:c>
      <x:c r="J70" s="9" t="n">
        <x:f>IF('Расчёт'!$F$5="Ввод корректен",IF('Расчёт'!$B$8=1,2*SQRT(B70*('Расчёт'!$B$9-B70)),'Расчёт'!$B$10),"")</x:f>
        <x:v>0.576</x:v>
      </x:c>
      <x:c r="K70" s="9" t="n">
        <x:f>IF('Расчёт'!$F$5="Ввод корректен",IF(J70&lt;0.000000001,"",H70/SQRT(9.81*D70/J70)),"")</x:f>
        <x:v>0.6774293529426415</x:v>
      </x:c>
    </x:row>
    <x:row r="71" ht="22" customHeight="1">
      <x:c r="A71" s="14" t="n">
        <x:f>ROUND(A70+0.01,2)</x:f>
        <x:v>0.65</x:v>
      </x:c>
      <x:c r="B71" s="9" t="n">
        <x:f>IF('Расчёт'!$F$5="Ввод корректен",IF('Расчёт'!$B$8=1,'Расчёт'!$B$9,'Расчёт'!$B$11)*A71,"")</x:f>
        <x:v>0.39</x:v>
      </x:c>
      <x:c r="C71" s="9" t="n">
        <x:f>IF('Расчёт'!$F$5="Ввод корректен",IF('Расчёт'!$B$8=1,2*ACOS(1-2*A71),0),"")</x:f>
        <x:v>3.7509779616205883</x:v>
      </x:c>
      <x:c r="D71" s="9" t="n">
        <x:f>IF('Расчёт'!$F$5="Ввод корректен",IF('Расчёт'!$B$8=1,'Расчёт'!$B$9^2/8*(C71-SIN(C71)),'Расчёт'!$B$10*B71),"")</x:f>
        <x:v>0.194550366711184</x:v>
      </x:c>
      <x:c r="E71" s="9" t="n">
        <x:f>IF('Расчёт'!$F$5="Ввод корректен",IF('Расчёт'!$B$8=1,'Расчёт'!$B$9*C71/2,'Расчёт'!$B$10+2*B71),"")</x:f>
        <x:v>1.1252933884861764</x:v>
      </x:c>
      <x:c r="F71" s="9" t="n">
        <x:f>IF('Расчёт'!$F$5="Ввод корректен",D71/E71,"")</x:f>
        <x:v>0.17288857172875316</x:v>
      </x:c>
      <x:c r="G71" s="9" t="n">
        <x:f>IF('Расчёт'!$F$5="Ввод корректен",IF('Расчёт'!$B$7=1,71.4*F71^(0.666-0.014*SQRT(F71)),F71^(2/3)/'Расчёт'!$B$14),"")</x:f>
        <x:v>22.412363614641848</x:v>
      </x:c>
      <x:c r="H71" s="9" t="n">
        <x:f>IF('Расчёт'!$F$5="Ввод корректен",G71*SQRT('Расчёт'!$B$13),"")</x:f>
        <x:v>1.2275757118747364</x:v>
      </x:c>
      <x:c r="I71" s="9" t="n">
        <x:f>IF('Расчёт'!$F$5="Ввод корректен",1000*D71*H71,"")</x:f>
        <x:v>238.82530491097273</x:v>
      </x:c>
      <x:c r="J71" s="9" t="n">
        <x:f>IF('Расчёт'!$F$5="Ввод корректен",IF('Расчёт'!$B$8=1,2*SQRT(B71*('Расчёт'!$B$9-B71)),'Расчёт'!$B$10),"")</x:f>
        <x:v>0.5723635208501674</x:v>
      </x:c>
      <x:c r="K71" s="9" t="n">
        <x:f>IF('Расчёт'!$F$5="Ввод корректен",IF(J71&lt;0.000000001,"",H71/SQRT(9.81*D71/J71)),"")</x:f>
        <x:v>0.6722545182947213</x:v>
      </x:c>
    </x:row>
    <x:row r="72" ht="22" customHeight="1">
      <x:c r="A72" s="14" t="n">
        <x:f>ROUND(A71+0.01,2)</x:f>
        <x:v>0.66</x:v>
      </x:c>
      <x:c r="B72" s="9" t="n">
        <x:f>IF('Расчёт'!$F$5="Ввод корректен",IF('Расчёт'!$B$8=1,'Расчёт'!$B$9,'Расчёт'!$B$11)*A72,"")</x:f>
        <x:v>0.396</x:v>
      </x:c>
      <x:c r="C72" s="9" t="n">
        <x:f>IF('Расчёт'!$F$5="Ввод корректен",IF('Расчёт'!$B$8=1,2*ACOS(1-2*A72),0),"")</x:f>
        <x:v>3.793051628179054</x:v>
      </x:c>
      <x:c r="D72" s="9" t="n">
        <x:f>IF('Расчёт'!$F$5="Ввод корректен",IF('Расчёт'!$B$8=1,'Расчёт'!$B$9^2/8*(C72-SIN(C72)),'Расчёт'!$B$10*B72),"")</x:f>
        <x:v>0.19797294849453886</x:v>
      </x:c>
      <x:c r="E72" s="9" t="n">
        <x:f>IF('Расчёт'!$F$5="Ввод корректен",IF('Расчёт'!$B$8=1,'Расчёт'!$B$9*C72/2,'Расчёт'!$B$10+2*B72),"")</x:f>
        <x:v>1.1379154884537162</x:v>
      </x:c>
      <x:c r="F72" s="9" t="n">
        <x:f>IF('Расчёт'!$F$5="Ввод корректен",D72/E72,"")</x:f>
        <x:v>0.17397860430176512</x:v>
      </x:c>
      <x:c r="G72" s="9" t="n">
        <x:f>IF('Расчёт'!$F$5="Ввод корректен",IF('Расчёт'!$B$7=1,71.4*F72^(0.666-0.014*SQRT(F72)),F72^(2/3)/'Расчёт'!$B$14),"")</x:f>
        <x:v>22.506272371908267</x:v>
      </x:c>
      <x:c r="H72" s="9" t="n">
        <x:f>IF('Расчёт'!$F$5="Ввод корректен",G72*SQRT('Расчёт'!$B$13),"")</x:f>
        <x:v>1.2327193063449458</x:v>
      </x:c>
      <x:c r="I72" s="9" t="n">
        <x:f>IF('Расчёт'!$F$5="Ввод корректен",1000*D72*H72,"")</x:f>
        <x:v>244.0450757432516</x:v>
      </x:c>
      <x:c r="J72" s="9" t="n">
        <x:f>IF('Расчёт'!$F$5="Ввод корректен",IF('Расчёт'!$B$8=1,2*SQRT(B72*('Расчёт'!$B$9-B72)),'Расчёт'!$B$10),"")</x:f>
        <x:v>0.5684505255516965</x:v>
      </x:c>
      <x:c r="K72" s="9" t="n">
        <x:f>IF('Расчёт'!$F$5="Ввод корректен",IF(J72&lt;0.000000001,"",H72/SQRT(9.81*D72/J72)),"")</x:f>
        <x:v>0.6669190219935445</x:v>
      </x:c>
    </x:row>
    <x:row r="73" ht="22" customHeight="1">
      <x:c r="A73" s="14" t="n">
        <x:f>ROUND(A72+0.01,2)</x:f>
        <x:v>0.67</x:v>
      </x:c>
      <x:c r="B73" s="9" t="n">
        <x:f>IF('Расчёт'!$F$5="Ввод корректен",IF('Расчёт'!$B$8=1,'Расчёт'!$B$9,'Расчёт'!$B$11)*A73,"")</x:f>
        <x:v>0.402</x:v>
      </x:c>
      <x:c r="C73" s="9" t="n">
        <x:f>IF('Расчёт'!$F$5="Ввод корректен",IF('Расчёт'!$B$8=1,2*ACOS(1-2*A73),0),"")</x:f>
        <x:v>3.835426448644117</x:v>
      </x:c>
      <x:c r="D73" s="9" t="n">
        <x:f>IF('Расчёт'!$F$5="Ввод корректен",IF('Расчёт'!$B$8=1,'Расчёт'!$B$9^2/8*(C73-SIN(C73)),'Расчёт'!$B$10*B73),"")</x:f>
        <x:v>0.20137120851959067</x:v>
      </x:c>
      <x:c r="E73" s="9" t="n">
        <x:f>IF('Расчёт'!$F$5="Ввод корректен",IF('Расчёт'!$B$8=1,'Расчёт'!$B$9*C73/2,'Расчёт'!$B$10+2*B73),"")</x:f>
        <x:v>1.150627934593235</x:v>
      </x:c>
      <x:c r="F73" s="9" t="n">
        <x:f>IF('Расчёт'!$F$5="Ввод корректен",D73/E73,"")</x:f>
        <x:v>0.17500983807661383</x:v>
      </x:c>
      <x:c r="G73" s="9" t="n">
        <x:f>IF('Расчёт'!$F$5="Ввод корректен",IF('Расчёт'!$B$7=1,71.4*F73^(0.666-0.014*SQRT(F73)),F73^(2/3)/'Расчёт'!$B$14),"")</x:f>
        <x:v>22.594931674351756</x:v>
      </x:c>
      <x:c r="H73" s="9" t="n">
        <x:f>IF('Расчёт'!$F$5="Ввод корректен",G73*SQRT('Расчёт'!$B$13),"")</x:f>
        <x:v>1.2375753763330428</x:v>
      </x:c>
      <x:c r="I73" s="9" t="n">
        <x:f>IF('Расчёт'!$F$5="Ввод корректен",1000*D73*H73,"")</x:f>
        <x:v>249.21204916627207</x:v>
      </x:c>
      <x:c r="J73" s="9" t="n">
        <x:f>IF('Расчёт'!$F$5="Ввод корректен",IF('Расчёт'!$B$8=1,2*SQRT(B73*('Расчёт'!$B$9-B73)),'Расчёт'!$B$10),"")</x:f>
        <x:v>0.5642552613844198</x:v>
      </x:c>
      <x:c r="K73" s="9" t="n">
        <x:f>IF('Расчёт'!$F$5="Ввод корректен",IF(J73&lt;0.000000001,"",H73/SQRT(9.81*D73/J73)),"")</x:f>
        <x:v>0.6614184062561861</x:v>
      </x:c>
    </x:row>
    <x:row r="74" ht="22" customHeight="1">
      <x:c r="A74" s="14" t="n">
        <x:f>ROUND(A73+0.01,2)</x:f>
        <x:v>0.68</x:v>
      </x:c>
      <x:c r="B74" s="9" t="n">
        <x:f>IF('Расчёт'!$F$5="Ввод корректен",IF('Расчёт'!$B$8=1,'Расчёт'!$B$9,'Расчёт'!$B$11)*A74,"")</x:f>
        <x:v>0.40800000000000003</x:v>
      </x:c>
      <x:c r="C74" s="9" t="n">
        <x:f>IF('Расчёт'!$F$5="Ввод корректен",IF('Расчёт'!$B$8=1,2*ACOS(1-2*A74),0),"")</x:f>
        <x:v>3.8781284404630734</x:v>
      </x:c>
      <x:c r="D74" s="9" t="n">
        <x:f>IF('Расчёт'!$F$5="Ввод корректен",IF('Расчёт'!$B$8=1,'Расчёт'!$B$9^2/8*(C74-SIN(C74)),'Расчёт'!$B$10*B74),"")</x:f>
        <x:v>0.20474343444371634</x:v>
      </x:c>
      <x:c r="E74" s="9" t="n">
        <x:f>IF('Расчёт'!$F$5="Ввод корректен",IF('Расчёт'!$B$8=1,'Расчёт'!$B$9*C74/2,'Расчёт'!$B$10+2*B74),"")</x:f>
        <x:v>1.163438532138922</x:v>
      </x:c>
      <x:c r="F74" s="9" t="n">
        <x:f>IF('Расчёт'!$F$5="Ввод корректен",D74/E74,"")</x:f>
        <x:v>0.17598130781117077</x:v>
      </x:c>
      <x:c r="G74" s="9" t="n">
        <x:f>IF('Расчёт'!$F$5="Ввод корректен",IF('Расчёт'!$B$7=1,71.4*F74^(0.666-0.014*SQRT(F74)),F74^(2/3)/'Расчёт'!$B$14),"")</x:f>
        <x:v>22.67829061333539</x:v>
      </x:c>
      <x:c r="H74" s="9" t="n">
        <x:f>IF('Расчёт'!$F$5="Ввод корректен",G74*SQRT('Расчёт'!$B$13),"")</x:f>
        <x:v>1.2421411334581463</x:v>
      </x:c>
      <x:c r="I74" s="9" t="n">
        <x:f>IF('Расчёт'!$F$5="Ввод корректен",1000*D74*H74,"")</x:f>
        <x:v>254.3202417280315</x:v>
      </x:c>
      <x:c r="J74" s="9" t="n">
        <x:f>IF('Расчёт'!$F$5="Ввод корректен",IF('Расчёт'!$B$8=1,2*SQRT(B74*('Расчёт'!$B$9-B74)),'Расчёт'!$B$10),"")</x:f>
        <x:v>0.5597713819051489</x:v>
      </x:c>
      <x:c r="K74" s="9" t="n">
        <x:f>IF('Расчёт'!$F$5="Ввод корректен",IF(J74&lt;0.000000001,"",H74/SQRT(9.81*D74/J74)),"")</x:f>
        <x:v>0.6557477267869796</x:v>
      </x:c>
    </x:row>
    <x:row r="75" ht="22" customHeight="1">
      <x:c r="A75" s="14" t="n">
        <x:f>ROUND(A74+0.01,2)</x:f>
        <x:v>0.69</x:v>
      </x:c>
      <x:c r="B75" s="9" t="n">
        <x:f>IF('Расчёт'!$F$5="Ввод корректен",IF('Расчёт'!$B$8=1,'Расчёт'!$B$9,'Расчёт'!$B$11)*A75,"")</x:f>
        <x:v>0.414</x:v>
      </x:c>
      <x:c r="C75" s="9" t="n">
        <x:f>IF('Расчёт'!$F$5="Ввод корректен",IF('Расчёт'!$B$8=1,2*ACOS(1-2*A75),0),"")</x:f>
        <x:v>3.921185246538314</x:v>
      </x:c>
      <x:c r="D75" s="9" t="n">
        <x:f>IF('Расчёт'!$F$5="Ввод корректен",IF('Расчёт'!$B$8=1,'Расчёт'!$B$9^2/8*(C75-SIN(C75)),'Расчёт'!$B$10*B75),"")</x:f>
        <x:v>0.208087873928686</x:v>
      </x:c>
      <x:c r="E75" s="9" t="n">
        <x:f>IF('Расчёт'!$F$5="Ввод корректен",IF('Расчёт'!$B$8=1,'Расчёт'!$B$9*C75/2,'Расчёт'!$B$10+2*B75),"")</x:f>
        <x:v>1.1763555739614941</x:v>
      </x:c>
      <x:c r="F75" s="9" t="n">
        <x:f>IF('Расчёт'!$F$5="Ввод корректен",D75/E75,"")</x:f>
        <x:v>0.17689198617721463</x:v>
      </x:c>
      <x:c r="G75" s="9" t="n">
        <x:f>IF('Расчёт'!$F$5="Ввод корректен",IF('Расчёт'!$B$7=1,71.4*F75^(0.666-0.014*SQRT(F75)),F75^(2/3)/'Расчёт'!$B$14),"")</x:f>
        <x:v>22.756291356999366</x:v>
      </x:c>
      <x:c r="H75" s="9" t="n">
        <x:f>IF('Расчёт'!$F$5="Ввод корректен",G75*SQRT('Расчёт'!$B$13),"")</x:f>
        <x:v>1.24641341013884</x:v>
      </x:c>
      <x:c r="I75" s="9" t="n">
        <x:f>IF('Расчёт'!$F$5="Ввод корректен",1000*D75*H75,"")</x:f>
        <x:v>259.36351655199456</x:v>
      </x:c>
      <x:c r="J75" s="9" t="n">
        <x:f>IF('Расчёт'!$F$5="Ввод корректен",IF('Расчёт'!$B$8=1,2*SQRT(B75*('Расчёт'!$B$9-B75)),'Расчёт'!$B$10),"")</x:f>
        <x:v>0.5549918918326645</x:v>
      </x:c>
      <x:c r="K75" s="9" t="n">
        <x:f>IF('Расчёт'!$F$5="Ввод корректен",IF(J75&lt;0.000000001,"",H75/SQRT(9.81*D75/J75)),"")</x:f>
        <x:v>0.6499015038594339</x:v>
      </x:c>
    </x:row>
    <x:row r="76" ht="22" customHeight="1">
      <x:c r="A76" s="14" t="n">
        <x:f>ROUND(A75+0.01,2)</x:f>
        <x:v>0.7</x:v>
      </x:c>
      <x:c r="B76" s="9" t="n">
        <x:f>IF('Расчёт'!$F$5="Ввод корректен",IF('Расчёт'!$B$8=1,'Расчёт'!$B$9,'Расчёт'!$B$11)*A76,"")</x:f>
        <x:v>0.42</x:v>
      </x:c>
      <x:c r="C76" s="9" t="n">
        <x:f>IF('Расчёт'!$F$5="Ввод корректен",IF('Расчёт'!$B$8=1,2*ACOS(1-2*A76),0),"")</x:f>
        <x:v>3.9646263457247692</x:v>
      </x:c>
      <x:c r="D76" s="9" t="n">
        <x:f>IF('Расчёт'!$F$5="Ввод корректен",IF('Расчёт'!$B$8=1,'Расчёт'!$B$9^2/8*(C76-SIN(C76)),'Расчёт'!$B$10*B76),"")</x:f>
        <x:v>0.21140273056129666</x:v>
      </x:c>
      <x:c r="E76" s="9" t="n">
        <x:f>IF('Расчёт'!$F$5="Ввод корректен",IF('Расчёт'!$B$8=1,'Расчёт'!$B$9*C76/2,'Расчёт'!$B$10+2*B76),"")</x:f>
        <x:v>1.1893879037174306</x:v>
      </x:c>
      <x:c r="F76" s="9" t="n">
        <x:f>IF('Расчёт'!$F$5="Ввод корректен",D76/E76,"")</x:f>
        <x:v>0.17774077733644142</x:v>
      </x:c>
      <x:c r="G76" s="9" t="n">
        <x:f>IF('Расчёт'!$F$5="Ввод корректен",IF('Расчёт'!$B$7=1,71.4*F76^(0.666-0.014*SQRT(F76)),F76^(2/3)/'Расчёт'!$B$14),"")</x:f>
        <x:v>22.828868611907748</x:v>
      </x:c>
      <x:c r="H76" s="9" t="n">
        <x:f>IF('Расчёт'!$F$5="Ввод корректен",G76*SQRT('Расчёт'!$B$13),"")</x:f>
        <x:v>1.2503886301063523</x:v>
      </x:c>
      <x:c r="I76" s="9" t="n">
        <x:f>IF('Расчёт'!$F$5="Ввод корректен",1000*D76*H76,"")</x:f>
        <x:v>264.335570667282</x:v>
      </x:c>
      <x:c r="J76" s="9" t="n">
        <x:f>IF('Расчёт'!$F$5="Ввод корректен",IF('Расчёт'!$B$8=1,2*SQRT(B76*('Расчёт'!$B$9-B76)),'Расчёт'!$B$10),"")</x:f>
        <x:v>0.5499090833947008</x:v>
      </x:c>
      <x:c r="K76" s="9" t="n">
        <x:f>IF('Расчёт'!$F$5="Ввод корректен",IF(J76&lt;0.000000001,"",H76/SQRT(9.81*D76/J76)),"")</x:f>
        <x:v>0.6438736654099213</x:v>
      </x:c>
    </x:row>
    <x:row r="77" ht="22" customHeight="1">
      <x:c r="A77" s="14" t="n">
        <x:f>ROUND(A76+0.01,2)</x:f>
        <x:v>0.71</x:v>
      </x:c>
      <x:c r="B77" s="9" t="n">
        <x:f>IF('Расчёт'!$F$5="Ввод корректен",IF('Расчёт'!$B$8=1,'Расчёт'!$B$9,'Расчёт'!$B$11)*A77,"")</x:f>
        <x:v>0.426</x:v>
      </x:c>
      <x:c r="C77" s="9" t="n">
        <x:f>IF('Расчёт'!$F$5="Ввод корректен",IF('Расчёт'!$B$8=1,2*ACOS(1-2*A77),0),"")</x:f>
        <x:v>4.008483293729565</x:v>
      </x:c>
      <x:c r="D77" s="9" t="n">
        <x:f>IF('Расчёт'!$F$5="Ввод корректен",IF('Расчёт'!$B$8=1,'Расчёт'!$B$9^2/8*(C77-SIN(C77)),'Расчёт'!$B$10*B77),"")</x:f>
        <x:v>0.21468615936275465</x:v>
      </x:c>
      <x:c r="E77" s="9" t="n">
        <x:f>IF('Расчёт'!$F$5="Ввод корректен",IF('Расчёт'!$B$8=1,'Расчёт'!$B$9*C77/2,'Расчёт'!$B$10+2*B77),"")</x:f>
        <x:v>1.2025449881188695</x:v>
      </x:c>
      <x:c r="F77" s="9" t="n">
        <x:f>IF('Расчёт'!$F$5="Ввод корректен",D77/E77,"")</x:f>
        <x:v>0.17852650959743827</x:v>
      </x:c>
      <x:c r="G77" s="9" t="n">
        <x:f>IF('Расчёт'!$F$5="Ввод корректен",IF('Расчёт'!$B$7=1,71.4*F77^(0.666-0.014*SQRT(F77)),F77^(2/3)/'Расчёт'!$B$14),"")</x:f>
        <x:v>22.89594899693544</x:v>
      </x:c>
      <x:c r="H77" s="9" t="n">
        <x:f>IF('Расчёт'!$F$5="Ввод корректен",G77*SQRT('Расчёт'!$B$13),"")</x:f>
        <x:v>1.2540627741109323</x:v>
      </x:c>
      <x:c r="I77" s="9" t="n">
        <x:f>IF('Расчёт'!$F$5="Ввод корректен",1000*D77*H77,"")</x:f>
        <x:v>269.22992057367776</x:v>
      </x:c>
      <x:c r="J77" s="9" t="n">
        <x:f>IF('Расчёт'!$F$5="Ввод корректен",IF('Расчёт'!$B$8=1,2*SQRT(B77*('Расчёт'!$B$9-B77)),'Расчёт'!$B$10),"")</x:f>
        <x:v>0.5445144626178445</x:v>
      </x:c>
      <x:c r="K77" s="9" t="n">
        <x:f>IF('Расчёт'!$F$5="Ввод корректен",IF(J77&lt;0.000000001,"",H77/SQRT(9.81*D77/J77)),"")</x:f>
        <x:v>0.6376574806537654</x:v>
      </x:c>
    </x:row>
    <x:row r="78" ht="22" customHeight="1">
      <x:c r="A78" s="14" t="n">
        <x:f>ROUND(A77+0.01,2)</x:f>
        <x:v>0.72</x:v>
      </x:c>
      <x:c r="B78" s="9" t="n">
        <x:f>IF('Расчёт'!$F$5="Ввод корректен",IF('Расчёт'!$B$8=1,'Расчёт'!$B$9,'Расчёт'!$B$11)*A78,"")</x:f>
        <x:v>0.432</x:v>
      </x:c>
      <x:c r="C78" s="9" t="n">
        <x:f>IF('Расчёт'!$F$5="Ввод корректен",IF('Расчёт'!$B$8=1,2*ACOS(1-2*A78),0),"")</x:f>
        <x:v>4.05279000038144</x:v>
      </x:c>
      <x:c r="D78" s="9" t="n">
        <x:f>IF('Расчёт'!$F$5="Ввод корректен",IF('Расчёт'!$B$8=1,'Расчёт'!$B$9^2/8*(C78-SIN(C78)),'Расчёт'!$B$10*B78),"")</x:f>
        <x:v>0.21793626182106432</x:v>
      </x:c>
      <x:c r="E78" s="9" t="n">
        <x:f>IF('Расчёт'!$F$5="Ввод корректен",IF('Расчёт'!$B$8=1,'Расчёт'!$B$9*C78/2,'Расчёт'!$B$10+2*B78),"")</x:f>
        <x:v>1.2158370001144319</x:v>
      </x:c>
      <x:c r="F78" s="9" t="n">
        <x:f>IF('Расчёт'!$F$5="Ввод корректен",D78/E78,"")</x:f>
        <x:v>0.17924792698408804</x:v>
      </x:c>
      <x:c r="G78" s="9" t="n">
        <x:f>IF('Расчёт'!$F$5="Ввод корректен",IF('Расчёт'!$B$7=1,71.4*F78^(0.666-0.014*SQRT(F78)),F78^(2/3)/'Расчёт'!$B$14),"")</x:f>
        <x:v>22.957450314110044</x:v>
      </x:c>
      <x:c r="H78" s="9" t="n">
        <x:f>IF('Расчёт'!$F$5="Ввод корректен",G78*SQRT('Расчёт'!$B$13),"")</x:f>
        <x:v>1.2574313399842132</x:v>
      </x:c>
      <x:c r="I78" s="9" t="n">
        <x:f>IF('Расчёт'!$F$5="Ввод корректен",1000*D78*H78,"")</x:f>
        <x:v>274.03988573281123</x:v>
      </x:c>
      <x:c r="J78" s="9" t="n">
        <x:f>IF('Расчёт'!$F$5="Ввод корректен",IF('Расчёт'!$B$8=1,2*SQRT(B78*('Расчёт'!$B$9-B78)),'Расчёт'!$B$10),"")</x:f>
        <x:v>0.5387986636954475</x:v>
      </x:c>
      <x:c r="K78" s="9" t="n">
        <x:f>IF('Расчёт'!$F$5="Ввод корректен",IF(J78&lt;0.000000001,"",H78/SQRT(9.81*D78/J78)),"")</x:f>
        <x:v>0.6312454823815921</x:v>
      </x:c>
    </x:row>
    <x:row r="79" ht="22" customHeight="1">
      <x:c r="A79" s="14" t="n">
        <x:f>ROUND(A78+0.01,2)</x:f>
        <x:v>0.73</x:v>
      </x:c>
      <x:c r="B79" s="9" t="n">
        <x:f>IF('Расчёт'!$F$5="Ввод корректен",IF('Расчёт'!$B$8=1,'Расчёт'!$B$9,'Расчёт'!$B$11)*A79,"")</x:f>
        <x:v>0.438</x:v>
      </x:c>
      <x:c r="C79" s="9" t="n">
        <x:f>IF('Расчёт'!$F$5="Ввод корректен",IF('Расчёт'!$B$8=1,2*ACOS(1-2*A79),0),"")</x:f>
        <x:v>4.097583050627698</x:v>
      </x:c>
      <x:c r="D79" s="9" t="n">
        <x:f>IF('Расчёт'!$F$5="Ввод корректен",IF('Расчёт'!$B$8=1,'Расчёт'!$B$9^2/8*(C79-SIN(C79)),'Расчёт'!$B$10*B79),"")</x:f>
        <x:v>0.22115108036822706</x:v>
      </x:c>
      <x:c r="E79" s="9" t="n">
        <x:f>IF('Расчёт'!$F$5="Ввод корректен",IF('Расчёт'!$B$8=1,'Расчёт'!$B$9*C79/2,'Расчёт'!$B$10+2*B79),"")</x:f>
        <x:v>1.2292749151883093</x:v>
      </x:c>
      <x:c r="F79" s="9" t="n">
        <x:f>IF('Расчёт'!$F$5="Ввод корректен",D79/E79,"")</x:f>
        <x:v>0.17990367950715852</x:v>
      </x:c>
      <x:c r="G79" s="9" t="n">
        <x:f>IF('Расчёт'!$F$5="Ввод корректен",IF('Расчёт'!$B$7=1,71.4*F79^(0.666-0.014*SQRT(F79)),F79^(2/3)/'Расчёт'!$B$14),"")</x:f>
        <x:v>23.01328069756407</x:v>
      </x:c>
      <x:c r="H79" s="9" t="n">
        <x:f>IF('Расчёт'!$F$5="Ввод корректен",G79*SQRT('Расчёт'!$B$13),"")</x:f>
        <x:v>1.2604892960254066</x:v>
      </x:c>
      <x:c r="I79" s="9" t="n">
        <x:f>IF('Расчёт'!$F$5="Ввод корректен",1000*D79*H79,"")</x:f>
        <x:v>278.75856960860466</x:v>
      </x:c>
      <x:c r="J79" s="9" t="n">
        <x:f>IF('Расчёт'!$F$5="Ввод корректен",IF('Расчёт'!$B$8=1,2*SQRT(B79*('Расчёт'!$B$9-B79)),'Расчёт'!$B$10),"")</x:f>
        <x:v>0.5327513491301546</x:v>
      </x:c>
      <x:c r="K79" s="9" t="n">
        <x:f>IF('Расчёт'!$F$5="Ввод корректен",IF(J79&lt;0.000000001,"",H79/SQRT(9.81*D79/J79)),"")</x:f>
        <x:v>0.6246293756431344</x:v>
      </x:c>
    </x:row>
    <x:row r="80" ht="22" customHeight="1">
      <x:c r="A80" s="14" t="n">
        <x:f>ROUND(A79+0.01,2)</x:f>
        <x:v>0.74</x:v>
      </x:c>
      <x:c r="B80" s="9" t="n">
        <x:f>IF('Расчёт'!$F$5="Ввод корректен",IF('Расчёт'!$B$8=1,'Расчёт'!$B$9,'Расчёт'!$B$11)*A80,"")</x:f>
        <x:v>0.444</x:v>
      </x:c>
      <x:c r="C80" s="9" t="n">
        <x:f>IF('Расчёт'!$F$5="Ввод корректен",IF('Расчёт'!$B$8=1,2*ACOS(1-2*A80),0),"")</x:f>
        <x:v>4.142902078398969</x:v>
      </x:c>
      <x:c r="D80" s="9" t="n">
        <x:f>IF('Расчёт'!$F$5="Ввод корректен",IF('Расчёт'!$B$8=1,'Расчёт'!$B$9^2/8*(C80-SIN(C80)),'Расчёт'!$B$10*B80),"")</x:f>
        <x:v>0.22432859220862278</x:v>
      </x:c>
      <x:c r="E80" s="9" t="n">
        <x:f>IF('Расчёт'!$F$5="Ввод корректен",IF('Расчёт'!$B$8=1,'Расчёт'!$B$9*C80/2,'Расчёт'!$B$10+2*B80),"")</x:f>
        <x:v>1.2428706235196907</x:v>
      </x:c>
      <x:c r="F80" s="9" t="n">
        <x:f>IF('Расчёт'!$F$5="Ввод корректен",D80/E80,"")</x:f>
        <x:v>0.1804923118814617</x:v>
      </x:c>
      <x:c r="G80" s="9" t="n">
        <x:f>IF('Расчёт'!$F$5="Ввод корректен",IF('Расчёт'!$B$7=1,71.4*F80^(0.666-0.014*SQRT(F80)),F80^(2/3)/'Расчёт'!$B$14),"")</x:f>
        <x:v>23.063337617223823</x:v>
      </x:c>
      <x:c r="H80" s="9" t="n">
        <x:f>IF('Расчёт'!$F$5="Ввод корректен",G80*SQRT('Расчёт'!$B$13),"")</x:f>
        <x:v>1.2632310264310938</x:v>
      </x:c>
      <x:c r="I80" s="9" t="n">
        <x:f>IF('Расчёт'!$F$5="Ввод корректен",1000*D80*H80,"")</x:f>
        <x:v>283.3788377935408</x:v>
      </x:c>
      <x:c r="J80" s="9" t="n">
        <x:f>IF('Расчёт'!$F$5="Ввод корректен",IF('Расчёт'!$B$8=1,2*SQRT(B80*('Расчёт'!$B$9-B80)),'Расчёт'!$B$10),"")</x:f>
        <x:v>0.5263610927870713</x:v>
      </x:c>
      <x:c r="K80" s="9" t="n">
        <x:f>IF('Расчёт'!$F$5="Ввод корректен",IF(J80&lt;0.000000001,"",H80/SQRT(9.81*D80/J80)),"")</x:f>
        <x:v>0.6177999299450359</x:v>
      </x:c>
    </x:row>
    <x:row r="81" ht="22" customHeight="1">
      <x:c r="A81" s="14" t="n">
        <x:f>ROUND(A80+0.01,2)</x:f>
        <x:v>0.75</x:v>
      </x:c>
      <x:c r="B81" s="9" t="n">
        <x:f>IF('Расчёт'!$F$5="Ввод корректен",IF('Расчёт'!$B$8=1,'Расчёт'!$B$9,'Расчёт'!$B$11)*A81,"")</x:f>
        <x:v>0.44999999999999996</x:v>
      </x:c>
      <x:c r="C81" s="9" t="n">
        <x:f>IF('Расчёт'!$F$5="Ввод корректен",IF('Расчёт'!$B$8=1,2*ACOS(1-2*A81),0),"")</x:f>
        <x:v>4.188790204786391</x:v>
      </x:c>
      <x:c r="D81" s="9" t="n">
        <x:f>IF('Расчёт'!$F$5="Ввод корректен",IF('Расчёт'!$B$8=1,'Расчёт'!$B$9^2/8*(C81-SIN(C81)),'Расчёт'!$B$10*B81),"")</x:f>
        <x:v>0.22746670238568736</x:v>
      </x:c>
      <x:c r="E81" s="9" t="n">
        <x:f>IF('Расчёт'!$F$5="Ввод корректен",IF('Расчёт'!$B$8=1,'Расчёт'!$B$9*C81/2,'Расчёт'!$B$10+2*B81),"")</x:f>
        <x:v>1.2566370614359175</x:v>
      </x:c>
      <x:c r="F81" s="9" t="n">
        <x:f>IF('Расчёт'!$F$5="Ввод корректен",D81/E81,"")</x:f>
        <x:v>0.1810122503674758</x:v>
      </x:c>
      <x:c r="G81" s="9" t="n">
        <x:f>IF('Расчёт'!$F$5="Ввод корректен",IF('Расчёт'!$B$7=1,71.4*F81^(0.666-0.014*SQRT(F81)),F81^(2/3)/'Расчёт'!$B$14),"")</x:f>
        <x:v>23.107506708045737</x:v>
      </x:c>
      <x:c r="H81" s="9" t="n">
        <x:f>IF('Расчёт'!$F$5="Ввод корректен",G81*SQRT('Расчёт'!$B$13),"")</x:f>
        <x:v>1.2656502671698593</x:v>
      </x:c>
      <x:c r="I81" s="9" t="n">
        <x:f>IF('Расчёт'!$F$5="Ввод корректен",1000*D81*H81,"")</x:f>
        <x:v>287.8932926466921</x:v>
      </x:c>
      <x:c r="J81" s="9" t="n">
        <x:f>IF('Расчёт'!$F$5="Ввод корректен",IF('Расчёт'!$B$8=1,2*SQRT(B81*('Расчёт'!$B$9-B81)),'Расчёт'!$B$10),"")</x:f>
        <x:v>0.5196152422706632</x:v>
      </x:c>
      <x:c r="K81" s="9" t="n">
        <x:f>IF('Расчёт'!$F$5="Ввод корректен",IF(J81&lt;0.000000001,"",H81/SQRT(9.81*D81/J81)),"")</x:f>
        <x:v>0.6107468513343358</x:v>
      </x:c>
    </x:row>
    <x:row r="82" ht="22" customHeight="1">
      <x:c r="A82" s="14" t="n">
        <x:f>ROUND(A81+0.01,2)</x:f>
        <x:v>0.76</x:v>
      </x:c>
      <x:c r="B82" s="9" t="n">
        <x:f>IF('Расчёт'!$F$5="Ввод корректен",IF('Расчёт'!$B$8=1,'Расчёт'!$B$9,'Расчёт'!$B$11)*A82,"")</x:f>
        <x:v>0.45599999999999996</x:v>
      </x:c>
      <x:c r="C82" s="9" t="n">
        <x:f>IF('Расчёт'!$F$5="Ввод корректен",IF('Расчёт'!$B$8=1,2*ACOS(1-2*A82),0),"")</x:f>
        <x:v>4.235294554981682</x:v>
      </x:c>
      <x:c r="D82" s="9" t="n">
        <x:f>IF('Расчёт'!$F$5="Ввод корректен",IF('Расчёт'!$B$8=1,'Расчёт'!$B$9^2/8*(C82-SIN(C82)),'Расчёт'!$B$10*B82),"")</x:f>
        <x:v>0.2305632359497809</x:v>
      </x:c>
      <x:c r="E82" s="9" t="n">
        <x:f>IF('Расчёт'!$F$5="Ввод корректен",IF('Расчёт'!$B$8=1,'Расчёт'!$B$9*C82/2,'Расчёт'!$B$10+2*B82),"")</x:f>
        <x:v>1.2705883664945044</x:v>
      </x:c>
      <x:c r="F82" s="9" t="n">
        <x:f>IF('Расчёт'!$F$5="Ввод корректен",D82/E82,"")</x:f>
        <x:v>0.18146178733392185</x:v>
      </x:c>
      <x:c r="G82" s="9" t="n">
        <x:f>IF('Расчёт'!$F$5="Ввод корректен",IF('Расчёт'!$B$7=1,71.4*F82^(0.666-0.014*SQRT(F82)),F82^(2/3)/'Расчёт'!$B$14),"")</x:f>
        <x:v>23.14566038807315</x:v>
      </x:c>
      <x:c r="H82" s="9" t="n">
        <x:f>IF('Расчёт'!$F$5="Ввод корректен",G82*SQRT('Расчёт'!$B$13),"")</x:f>
        <x:v>1.2677400302901443</x:v>
      </x:c>
      <x:c r="I82" s="9" t="n">
        <x:f>IF('Расчёт'!$F$5="Ввод корректен",1000*D82*H82,"")</x:f>
        <x:v>292.2942437267689</x:v>
      </x:c>
      <x:c r="J82" s="9" t="n">
        <x:f>IF('Расчёт'!$F$5="Ввод корректен",IF('Расчёт'!$B$8=1,2*SQRT(B82*('Расчёт'!$B$9-B82)),'Расчёт'!$B$10),"")</x:f>
        <x:v>0.512499756097503</x:v>
      </x:c>
      <x:c r="K82" s="9" t="n">
        <x:f>IF('Расчёт'!$F$5="Ввод корректен",IF(J82&lt;0.000000001,"",H82/SQRT(9.81*D82/J82)),"")</x:f>
        <x:v>0.6034586297485394</x:v>
      </x:c>
    </x:row>
    <x:row r="83" ht="22" customHeight="1">
      <x:c r="A83" s="14" t="n">
        <x:f>ROUND(A82+0.01,2)</x:f>
        <x:v>0.77</x:v>
      </x:c>
      <x:c r="B83" s="9" t="n">
        <x:f>IF('Расчёт'!$F$5="Ввод корректен",IF('Расчёт'!$B$8=1,'Расчёт'!$B$9,'Расчёт'!$B$11)*A83,"")</x:f>
        <x:v>0.46199999999999997</x:v>
      </x:c>
      <x:c r="C83" s="9" t="n">
        <x:f>IF('Расчёт'!$F$5="Ввод корректен",IF('Расчёт'!$B$8=1,2*ACOS(1-2*A83),0),"")</x:f>
        <x:v>4.282466872389637</x:v>
      </x:c>
      <x:c r="D83" s="9" t="n">
        <x:f>IF('Расчёт'!$F$5="Ввод корректен",IF('Расчёт'!$B$8=1,'Расчёт'!$B$9^2/8*(C83-SIN(C83)),'Расчёт'!$B$10*B83),"")</x:f>
        <x:v>0.23361592905943526</x:v>
      </x:c>
      <x:c r="E83" s="9" t="n">
        <x:f>IF('Расчёт'!$F$5="Ввод корректен",IF('Расчёт'!$B$8=1,'Расчёт'!$B$9*C83/2,'Расчёт'!$B$10+2*B83),"")</x:f>
        <x:v>1.2847400617168911</x:v>
      </x:c>
      <x:c r="F83" s="9" t="n">
        <x:f>IF('Расчёт'!$F$5="Ввод корректен",D83/E83,"")</x:f>
        <x:v>0.18183906302979094</x:v>
      </x:c>
      <x:c r="G83" s="9" t="n">
        <x:f>IF('Расчёт'!$F$5="Ввод корректен",IF('Расчёт'!$B$7=1,71.4*F83^(0.666-0.014*SQRT(F83)),F83^(2/3)/'Расчёт'!$B$14),"")</x:f>
        <x:v>23.177656218717097</x:v>
      </x:c>
      <x:c r="H83" s="9" t="n">
        <x:f>IF('Расчёт'!$F$5="Ввод корректен",G83*SQRT('Расчёт'!$B$13),"")</x:f>
        <x:v>1.2694925141091247</x:v>
      </x:c>
      <x:c r="I83" s="9" t="n">
        <x:f>IF('Расчёт'!$F$5="Ввод корректен",1000*D83*H83,"")</x:f>
        <x:v>296.5736731176014</x:v>
      </x:c>
      <x:c r="J83" s="9" t="n">
        <x:f>IF('Расчёт'!$F$5="Ввод корректен",IF('Расчёт'!$B$8=1,2*SQRT(B83*('Расчёт'!$B$9-B83)),'Расчёт'!$B$10),"")</x:f>
        <x:v>0.5049990099000196</x:v>
      </x:c>
      <x:c r="K83" s="9" t="n">
        <x:f>IF('Расчёт'!$F$5="Ввод корректен",IF(J83&lt;0.000000001,"",H83/SQRT(9.81*D83/J83)),"")</x:f>
        <x:v>0.5959223556994019</x:v>
      </x:c>
    </x:row>
    <x:row r="84" ht="22" customHeight="1">
      <x:c r="A84" s="14" t="n">
        <x:f>ROUND(A83+0.01,2)</x:f>
        <x:v>0.78</x:v>
      </x:c>
      <x:c r="B84" s="9" t="n">
        <x:f>IF('Расчёт'!$F$5="Ввод корректен",IF('Расчёт'!$B$8=1,'Расчёт'!$B$9,'Расчёт'!$B$11)*A84,"")</x:f>
        <x:v>0.46799999999999997</x:v>
      </x:c>
      <x:c r="C84" s="9" t="n">
        <x:f>IF('Расчёт'!$F$5="Ввод корректен",IF('Расчёт'!$B$8=1,2*ACOS(1-2*A84),0),"")</x:f>
        <x:v>4.330364253591918</x:v>
      </x:c>
      <x:c r="D84" s="9" t="n">
        <x:f>IF('Расчёт'!$F$5="Ввод корректен",IF('Расчёт'!$B$8=1,'Расчёт'!$B$9^2/8*(C84-SIN(C84)),'Расчёт'!$B$10*B84),"")</x:f>
        <x:v>0.23662241880888757</x:v>
      </x:c>
      <x:c r="E84" s="9" t="n">
        <x:f>IF('Расчёт'!$F$5="Ввод корректен",IF('Расчёт'!$B$8=1,'Расчёт'!$B$9*C84/2,'Расчёт'!$B$10+2*B84),"")</x:f>
        <x:v>1.2991092760775753</x:v>
      </x:c>
      <x:c r="F84" s="9" t="n">
        <x:f>IF('Расчёт'!$F$5="Ввод корректен",D84/E84,"")</x:f>
        <x:v>0.1821420439112913</x:v>
      </x:c>
      <x:c r="G84" s="9" t="n">
        <x:f>IF('Расчёт'!$F$5="Ввод корректен",IF('Расчёт'!$B$7=1,71.4*F84^(0.666-0.014*SQRT(F84)),F84^(2/3)/'Расчёт'!$B$14),"")</x:f>
        <x:v>23.203334947604645</x:v>
      </x:c>
      <x:c r="H84" s="9" t="n">
        <x:f>IF('Расчёт'!$F$5="Ввод корректен",G84*SQRT('Расчёт'!$B$13),"")</x:f>
        <x:v>1.2708989960151016</x:v>
      </x:c>
      <x:c r="I84" s="9" t="n">
        <x:f>IF('Расчёт'!$F$5="Ввод корректен",1000*D84*H84,"")</x:f>
        <x:v>300.7231944988801</x:v>
      </x:c>
      <x:c r="J84" s="9" t="n">
        <x:f>IF('Расчёт'!$F$5="Ввод корректен",IF('Расчёт'!$B$8=1,2*SQRT(B84*('Расчёт'!$B$9-B84)),'Расчёт'!$B$10),"")</x:f>
        <x:v>0.4970955642529915</x:v>
      </x:c>
      <x:c r="K84" s="9" t="n">
        <x:f>IF('Расчёт'!$F$5="Ввод корректен",IF(J84&lt;0.000000001,"",H84/SQRT(9.81*D84/J84)),"")</x:f>
        <x:v>0.5881234985963391</x:v>
      </x:c>
    </x:row>
    <x:row r="85" ht="22" customHeight="1">
      <x:c r="A85" s="14" t="n">
        <x:f>ROUND(A84+0.01,2)</x:f>
        <x:v>0.79</x:v>
      </x:c>
      <x:c r="B85" s="9" t="n">
        <x:f>IF('Расчёт'!$F$5="Ввод корректен",IF('Расчёт'!$B$8=1,'Расчёт'!$B$9,'Расчёт'!$B$11)*A85,"")</x:f>
        <x:v>0.474</x:v>
      </x:c>
      <x:c r="C85" s="9" t="n">
        <x:f>IF('Расчёт'!$F$5="Ввод корректен",IF('Расчёт'!$B$8=1,2*ACOS(1-2*A85),0),"")</x:f>
        <x:v>4.379050034934296</x:v>
      </x:c>
      <x:c r="D85" s="9" t="n">
        <x:f>IF('Расчёт'!$F$5="Ввод корректен",IF('Расчёт'!$B$8=1,'Расчёт'!$B$9^2/8*(C85-SIN(C85)),'Расчёт'!$B$10*B85),"")</x:f>
        <x:v>0.23958023152406455</x:v>
      </x:c>
      <x:c r="E85" s="9" t="n">
        <x:f>IF('Расчёт'!$F$5="Ввод корректен",IF('Расчёт'!$B$8=1,'Расчёт'!$B$9*C85/2,'Расчёт'!$B$10+2*B85),"")</x:f>
        <x:v>1.3137150104802886</x:v>
      </x:c>
      <x:c r="F85" s="9" t="n">
        <x:f>IF('Расчёт'!$F$5="Ввод корректен",D85/E85,"")</x:f>
        <x:v>0.18236849667758234</x:v>
      </x:c>
      <x:c r="G85" s="9" t="n">
        <x:f>IF('Расчёт'!$F$5="Ввод корректен",IF('Расчёт'!$B$7=1,71.4*F85^(0.666-0.014*SQRT(F85)),F85^(2/3)/'Расчёт'!$B$14),"")</x:f>
        <x:v>23.2225181568544</x:v>
      </x:c>
      <x:c r="H85" s="9" t="n">
        <x:f>IF('Расчёт'!$F$5="Ввод корректен",G85*SQRT('Расчёт'!$B$13),"")</x:f>
        <x:v>1.2719497036582448</x:v>
      </x:c>
      <x:c r="I85" s="9" t="n">
        <x:f>IF('Расчёт'!$F$5="Ввод корректен",1000*D85*H85,"")</x:f>
        <x:v>304.7340044894076</x:v>
      </x:c>
      <x:c r="J85" s="9" t="n">
        <x:f>IF('Расчёт'!$F$5="Ввод корректен",IF('Расчёт'!$B$8=1,2*SQRT(B85*('Расчёт'!$B$9-B85)),'Расчёт'!$B$10),"")</x:f>
        <x:v>0.48876988450599124</x:v>
      </x:c>
      <x:c r="K85" s="9" t="n">
        <x:f>IF('Расчёт'!$F$5="Ввод корректен",IF(J85&lt;0.000000001,"",H85/SQRT(9.81*D85/J85)),"")</x:f>
        <x:v>0.5800456366262141</x:v>
      </x:c>
    </x:row>
    <x:row r="86" ht="22" customHeight="1">
      <x:c r="A86" s="14" t="n">
        <x:f>ROUND(A85+0.01,2)</x:f>
        <x:v>0.8</x:v>
      </x:c>
      <x:c r="B86" s="9" t="n">
        <x:f>IF('Расчёт'!$F$5="Ввод корректен",IF('Расчёт'!$B$8=1,'Расчёт'!$B$9,'Расчёт'!$B$11)*A86,"")</x:f>
        <x:v>0.48</x:v>
      </x:c>
      <x:c r="C86" s="9" t="n">
        <x:f>IF('Расчёт'!$F$5="Ввод корректен",IF('Расчёт'!$B$8=1,2*ACOS(1-2*A86),0),"")</x:f>
        <x:v>4.4285948711763625</x:v>
      </x:c>
      <x:c r="D86" s="9" t="n">
        <x:f>IF('Расчёт'!$F$5="Ввод корректен",IF('Расчёт'!$B$8=1,'Расчёт'!$B$9^2/8*(C86-SIN(C86)),'Расчёт'!$B$10*B86),"")</x:f>
        <x:v>0.2424867692029363</x:v>
      </x:c>
      <x:c r="E86" s="9" t="n">
        <x:f>IF('Расчёт'!$F$5="Ввод корректен",IF('Расчёт'!$B$8=1,'Расчёт'!$B$9*C86/2,'Расчёт'!$B$10+2*B86),"")</x:f>
        <x:v>1.3285784613529088</x:v>
      </x:c>
      <x:c r="F86" s="9" t="n">
        <x:f>IF('Расчёт'!$F$5="Ввод корректен",D86/E86,"")</x:f>
        <x:v>0.1825159569093186</x:v>
      </x:c>
      <x:c r="G86" s="9" t="n">
        <x:f>IF('Расчёт'!$F$5="Ввод корректен",IF('Расчёт'!$B$7=1,71.4*F86^(0.666-0.014*SQRT(F86)),F86^(2/3)/'Расчёт'!$B$14),"")</x:f>
        <x:v>23.23500541594126</x:v>
      </x:c>
      <x:c r="H86" s="9" t="n">
        <x:f>IF('Расчёт'!$F$5="Ввод корректен",G86*SQRT('Расчёт'!$B$13),"")</x:f>
        <x:v>1.2726336590065732</x:v>
      </x:c>
      <x:c r="I86" s="9" t="n">
        <x:f>IF('Расчёт'!$F$5="Ввод корректен",1000*D86*H86,"")</x:f>
        <x:v>308.59682435141525</x:v>
      </x:c>
      <x:c r="J86" s="9" t="n">
        <x:f>IF('Расчёт'!$F$5="Ввод корректен",IF('Расчёт'!$B$8=1,2*SQRT(B86*('Расчёт'!$B$9-B86)),'Расчёт'!$B$10),"")</x:f>
        <x:v>0.48</x:v>
      </x:c>
      <x:c r="K86" s="9" t="n">
        <x:f>IF('Расчёт'!$F$5="Ввод корректен",IF(J86&lt;0.000000001,"",H86/SQRT(9.81*D86/J86)),"")</x:f>
        <x:v>0.5716701248236691</x:v>
      </x:c>
    </x:row>
    <x:row r="87" ht="22" customHeight="1">
      <x:c r="A87" s="14" t="n">
        <x:f>ROUND(A86+0.01,2)</x:f>
        <x:v>0.81</x:v>
      </x:c>
      <x:c r="B87" s="9" t="n">
        <x:f>IF('Расчёт'!$F$5="Ввод корректен",IF('Расчёт'!$B$8=1,'Расчёт'!$B$9,'Расчёт'!$B$11)*A87,"")</x:f>
        <x:v>0.486</x:v>
      </x:c>
      <x:c r="C87" s="9" t="n">
        <x:f>IF('Расчёт'!$F$5="Ввод корректен",IF('Расчёт'!$B$8=1,2*ACOS(1-2*A87),0),"")</x:f>
        <x:v>4.479078059994537</x:v>
      </x:c>
      <x:c r="D87" s="9" t="n">
        <x:f>IF('Расчёт'!$F$5="Ввод корректен",IF('Расчёт'!$B$8=1,'Расчёт'!$B$9^2/8*(C87-SIN(C87)),'Расчёт'!$B$10*B87),"")</x:f>
        <x:v>0.24533929368867669</x:v>
      </x:c>
      <x:c r="E87" s="9" t="n">
        <x:f>IF('Расчёт'!$F$5="Ввод корректен",IF('Расчёт'!$B$8=1,'Расчёт'!$B$9*C87/2,'Расчёт'!$B$10+2*B87),"")</x:f>
        <x:v>1.343723417998361</x:v>
      </x:c>
      <x:c r="F87" s="9" t="n">
        <x:f>IF('Расчёт'!$F$5="Ввод корректен",D87/E87,"")</x:f>
        <x:v>0.18258169084687034</x:v>
      </x:c>
      <x:c r="G87" s="9" t="n">
        <x:f>IF('Расчёт'!$F$5="Ввод корректен",IF('Расчёт'!$B$7=1,71.4*F87^(0.666-0.014*SQRT(F87)),F87^(2/3)/'Расчёт'!$B$14),"")</x:f>
        <x:v>23.240570805756807</x:v>
      </x:c>
      <x:c r="H87" s="9" t="n">
        <x:f>IF('Расчёт'!$F$5="Ввод корректен",G87*SQRT('Расчёт'!$B$13),"")</x:f>
        <x:v>1.2729384879609018</x:v>
      </x:c>
      <x:c r="I87" s="9" t="n">
        <x:f>IF('Расчёт'!$F$5="Ввод корректен",1000*D87*H87,"")</x:f>
        <x:v>312.3018295454597</x:v>
      </x:c>
      <x:c r="J87" s="9" t="n">
        <x:f>IF('Расчёт'!$F$5="Ввод корректен",IF('Расчёт'!$B$8=1,2*SQRT(B87*('Расчёт'!$B$9-B87)),'Расчёт'!$B$10),"")</x:f>
        <x:v>0.47076108590239274</x:v>
      </x:c>
      <x:c r="K87" s="9" t="n">
        <x:f>IF('Расчёт'!$F$5="Ввод корректен",IF(J87&lt;0.000000001,"",H87/SQRT(9.81*D87/J87)),"")</x:f>
        <x:v>0.5629756833929465</x:v>
      </x:c>
    </x:row>
    <x:row r="88" ht="22" customHeight="1">
      <x:c r="A88" s="14" t="n">
        <x:f>ROUND(A87+0.01,2)</x:f>
        <x:v>0.82</x:v>
      </x:c>
      <x:c r="B88" s="9" t="n">
        <x:f>IF('Расчёт'!$F$5="Ввод корректен",IF('Расчёт'!$B$8=1,'Расчёт'!$B$9,'Расчёт'!$B$11)*A88,"")</x:f>
        <x:v>0.49199999999999994</x:v>
      </x:c>
      <x:c r="C88" s="9" t="n">
        <x:f>IF('Расчёт'!$F$5="Ввод корректен",IF('Расчёт'!$B$8=1,2*ACOS(1-2*A88),0),"")</x:f>
        <x:v>4.5305891848429045</x:v>
      </x:c>
      <x:c r="D88" s="9" t="n">
        <x:f>IF('Расчёт'!$F$5="Ввод корректен",IF('Расчёт'!$B$8=1,'Расчёт'!$B$9^2/8*(C88-SIN(C88)),'Расчёт'!$B$10*B88),"")</x:f>
        <x:v>0.24813490804706653</x:v>
      </x:c>
      <x:c r="E88" s="9" t="n">
        <x:f>IF('Расчёт'!$F$5="Ввод корректен",IF('Расчёт'!$B$8=1,'Расчёт'!$B$9*C88/2,'Расчёт'!$B$10+2*B88),"")</x:f>
        <x:v>1.3591767554528713</x:v>
      </x:c>
      <x:c r="F88" s="9" t="n">
        <x:f>IF('Расчёт'!$F$5="Ввод корректен",D88/E88,"")</x:f>
        <x:v>0.182562648346932</x:v>
      </x:c>
      <x:c r="G88" s="9" t="n">
        <x:f>IF('Расчёт'!$F$5="Ввод корректен",IF('Расчёт'!$B$7=1,71.4*F88^(0.666-0.014*SQRT(F88)),F88^(2/3)/'Расчёт'!$B$14),"")</x:f>
        <x:v>23.238958635083748</x:v>
      </x:c>
      <x:c r="H88" s="9" t="n">
        <x:f>IF('Расчёт'!$F$5="Ввод корректен",G88*SQRT('Расчёт'!$B$13),"")</x:f>
        <x:v>1.2728501857364836</x:v>
      </x:c>
      <x:c r="I88" s="9" t="n">
        <x:f>IF('Расчёт'!$F$5="Ввод корректен",1000*D88*H88,"")</x:f>
        <x:v>315.8385637954139</x:v>
      </x:c>
      <x:c r="J88" s="9" t="n">
        <x:f>IF('Расчёт'!$F$5="Ввод корректен",IF('Расчёт'!$B$8=1,2*SQRT(B88*('Расчёт'!$B$9-B88)),'Расчёт'!$B$10),"")</x:f>
        <x:v>0.4610249450951652</x:v>
      </x:c>
      <x:c r="K88" s="9" t="n">
        <x:f>IF('Расчёт'!$F$5="Ввод корректен",IF(J88&lt;0.000000001,"",H88/SQRT(9.81*D88/J88)),"")</x:f>
        <x:v>0.5539378818736074</x:v>
      </x:c>
    </x:row>
    <x:row r="89" ht="22" customHeight="1">
      <x:c r="A89" s="14" t="n">
        <x:f>ROUND(A88+0.01,2)</x:f>
        <x:v>0.83</x:v>
      </x:c>
      <x:c r="B89" s="9" t="n">
        <x:f>IF('Расчёт'!$F$5="Ввод корректен",IF('Расчёт'!$B$8=1,'Расчёт'!$B$9,'Расчёт'!$B$11)*A89,"")</x:f>
        <x:v>0.49799999999999994</x:v>
      </x:c>
      <x:c r="C89" s="9" t="n">
        <x:f>IF('Расчёт'!$F$5="Ввод корректен",IF('Расчёт'!$B$8=1,2*ACOS(1-2*A89),0),"")</x:f>
        <x:v>4.583230175329972</x:v>
      </x:c>
      <x:c r="D89" s="9" t="n">
        <x:f>IF('Расчёт'!$F$5="Ввод корректен",IF('Расчёт'!$B$8=1,'Расчёт'!$B$9^2/8*(C89-SIN(C89)),'Расчёт'!$B$10*B89),"")</x:f>
        <x:v>0.250870534460928</x:v>
      </x:c>
      <x:c r="E89" s="9" t="n">
        <x:f>IF('Расчёт'!$F$5="Ввод корректен",IF('Расчёт'!$B$8=1,'Расчёт'!$B$9*C89/2,'Расчёт'!$B$10+2*B89),"")</x:f>
        <x:v>1.3749690525989917</x:v>
      </x:c>
      <x:c r="F89" s="9" t="n">
        <x:f>IF('Расчёт'!$F$5="Ввод корректен",D89/E89,"")</x:f>
        <x:v>0.1824554043501764</x:v>
      </x:c>
      <x:c r="G89" s="9" t="n">
        <x:f>IF('Расчёт'!$F$5="Ввод корректен",IF('Расчёт'!$B$7=1,71.4*F89^(0.666-0.014*SQRT(F89)),F89^(2/3)/'Расчёт'!$B$14),"")</x:f>
        <x:v>23.229878106399912</x:v>
      </x:c>
      <x:c r="H89" s="9" t="n">
        <x:f>IF('Расчёт'!$F$5="Ввод корректен",G89*SQRT('Расчёт'!$B$13),"")</x:f>
        <x:v>1.2723528246970626</x:v>
      </x:c>
      <x:c r="I89" s="9" t="n">
        <x:f>IF('Расчёт'!$F$5="Ввод корректен",1000*D89*H89,"")</x:f>
        <x:v>319.1958331546235</x:v>
      </x:c>
      <x:c r="J89" s="9" t="n">
        <x:f>IF('Расчёт'!$F$5="Ввод корректен",IF('Расчёт'!$B$8=1,2*SQRT(B89*('Расчёт'!$B$9-B89)),'Расчёт'!$B$10),"")</x:f>
        <x:v>0.4507593593038308</x:v>
      </x:c>
      <x:c r="K89" s="9" t="n">
        <x:f>IF('Расчёт'!$F$5="Ввод корректен",IF(J89&lt;0.000000001,"",H89/SQRT(9.81*D89/J89)),"")</x:f>
        <x:v>0.5445284854400199</x:v>
      </x:c>
    </x:row>
    <x:row r="90" ht="22" customHeight="1">
      <x:c r="A90" s="14" t="n">
        <x:f>ROUND(A89+0.01,2)</x:f>
        <x:v>0.84</x:v>
      </x:c>
      <x:c r="B90" s="9" t="n">
        <x:f>IF('Расчёт'!$F$5="Ввод корректен",IF('Расчёт'!$B$8=1,'Расчёт'!$B$9,'Расчёт'!$B$11)*A90,"")</x:f>
        <x:v>0.504</x:v>
      </x:c>
      <x:c r="C90" s="9" t="n">
        <x:f>IF('Расчёт'!$F$5="Ввод корректен",IF('Расчёт'!$B$8=1,2*ACOS(1-2*A90),0),"")</x:f>
        <x:v>4.637117922909634</x:v>
      </x:c>
      <x:c r="D90" s="9" t="n">
        <x:f>IF('Расчёт'!$F$5="Ввод корректен",IF('Расчёт'!$B$8=1,'Расчёт'!$B$9^2/8*(C90-SIN(C90)),'Расчёт'!$B$10*B90),"")</x:f>
        <x:v>0.2535428877359411</x:v>
      </x:c>
      <x:c r="E90" s="9" t="n">
        <x:f>IF('Расчёт'!$F$5="Ввод корректен",IF('Расчёт'!$B$8=1,'Расчёт'!$B$9*C90/2,'Расчёт'!$B$10+2*B90),"")</x:f>
        <x:v>1.3911353768728902</x:v>
      </x:c>
      <x:c r="F90" s="9" t="n">
        <x:f>IF('Расчёт'!$F$5="Ввод корректен",D90/E90,"")</x:f>
        <x:v>0.18225608517402228</x:v>
      </x:c>
      <x:c r="G90" s="9" t="n">
        <x:f>IF('Расчёт'!$F$5="Ввод корректен",IF('Расчёт'!$B$7=1,71.4*F90^(0.666-0.014*SQRT(F90)),F90^(2/3)/'Расчёт'!$B$14),"")</x:f>
        <x:v>23.21299659519647</x:v>
      </x:c>
      <x:c r="H90" s="9" t="n">
        <x:f>IF('Расчёт'!$F$5="Ввод корректен",G90*SQRT('Расчёт'!$B$13),"")</x:f>
        <x:v>1.2714281862479724</x:v>
      </x:c>
      <x:c r="I90" s="9" t="n">
        <x:f>IF('Расчёт'!$F$5="Ввод корректен",1000*D90*H90,"")</x:f>
        <x:v>322.36157389018086</x:v>
      </x:c>
      <x:c r="J90" s="9" t="n">
        <x:f>IF('Расчёт'!$F$5="Ввод корректен",IF('Расчёт'!$B$8=1,2*SQRT(B90*('Расчёт'!$B$9-B90)),'Расчёт'!$B$10),"")</x:f>
        <x:v>0.4399272667157606</x:v>
      </x:c>
      <x:c r="K90" s="9" t="n">
        <x:f>IF('Расчёт'!$F$5="Ввод корректен",IF(J90&lt;0.000000001,"",H90/SQRT(9.81*D90/J90)),"")</x:f>
        <x:v>0.5347146159993575</x:v>
      </x:c>
    </x:row>
    <x:row r="91" ht="22" customHeight="1">
      <x:c r="A91" s="14" t="n">
        <x:f>ROUND(A90+0.01,2)</x:f>
        <x:v>0.85</x:v>
      </x:c>
      <x:c r="B91" s="9" t="n">
        <x:f>IF('Расчёт'!$F$5="Ввод корректен",IF('Расчёт'!$B$8=1,'Расчёт'!$B$9,'Расчёт'!$B$11)*A91,"")</x:f>
        <x:v>0.51</x:v>
      </x:c>
      <x:c r="C91" s="9" t="n">
        <x:f>IF('Расчёт'!$F$5="Ввод корректен",IF('Расчёт'!$B$8=1,2*ACOS(1-2*A91),0),"")</x:f>
        <x:v>4.6923876468113</x:v>
      </x:c>
      <x:c r="D91" s="9" t="n">
        <x:f>IF('Расчёт'!$F$5="Ввод корректен",IF('Расчёт'!$B$8=1,'Расчёт'!$B$9^2/8*(C91-SIN(C91)),'Расчёт'!$B$10*B91),"")</x:f>
        <x:v>0.25614844320632846</x:v>
      </x:c>
      <x:c r="E91" s="9" t="n">
        <x:f>IF('Расчёт'!$F$5="Ввод корректен",IF('Расчёт'!$B$8=1,'Расчёт'!$B$9*C91/2,'Расчёт'!$B$10+2*B91),"")</x:f>
        <x:v>1.4077162940433898</x:v>
      </x:c>
      <x:c r="F91" s="9" t="n">
        <x:f>IF('Расчёт'!$F$5="Ввод корректен",D91/E91,"")</x:f>
        <x:v>0.18196027444606194</x:v>
      </x:c>
      <x:c r="G91" s="9" t="n">
        <x:f>IF('Расчёт'!$F$5="Ввод корректен",IF('Расчёт'!$B$7=1,71.4*F91^(0.666-0.014*SQRT(F91)),F91^(2/3)/'Расчёт'!$B$14),"")</x:f>
        <x:v>23.187931070622817</x:v>
      </x:c>
      <x:c r="H91" s="9" t="n">
        <x:f>IF('Расчёт'!$F$5="Ввод корректен",G91*SQRT('Расчёт'!$B$13),"")</x:f>
        <x:v>1.2700552909255034</x:v>
      </x:c>
      <x:c r="I91" s="9" t="n">
        <x:f>IF('Расчёт'!$F$5="Ввод корректен",1000*D91*H91,"")</x:f>
        <x:v>325.32268555652826</x:v>
      </x:c>
      <x:c r="J91" s="9" t="n">
        <x:f>IF('Расчёт'!$F$5="Ввод корректен",IF('Расчёт'!$B$8=1,2*SQRT(B91*('Расчёт'!$B$9-B91)),'Расчёт'!$B$10),"")</x:f>
        <x:v>0.42848570571257094</x:v>
      </x:c>
      <x:c r="K91" s="9" t="n">
        <x:f>IF('Расчёт'!$F$5="Ввод корректен",IF(J91&lt;0.000000001,"",H91/SQRT(9.81*D91/J91)),"")</x:f>
        <x:v>0.5244576603883858</x:v>
      </x:c>
    </x:row>
    <x:row r="92" ht="22" customHeight="1">
      <x:c r="A92" s="14" t="n">
        <x:f>ROUND(A91+0.01,2)</x:f>
        <x:v>0.86</x:v>
      </x:c>
      <x:c r="B92" s="9" t="n">
        <x:f>IF('Расчёт'!$F$5="Ввод корректен",IF('Расчёт'!$B$8=1,'Расчёт'!$B$9,'Расчёт'!$B$11)*A92,"")</x:f>
        <x:v>0.516</x:v>
      </x:c>
      <x:c r="C92" s="9" t="n">
        <x:f>IF('Расчёт'!$F$5="Ввод корректен",IF('Расчёт'!$B$8=1,2*ACOS(1-2*A92),0),"")</x:f>
        <x:v>4.749197291455853</x:v>
      </x:c>
      <x:c r="D92" s="9" t="n">
        <x:f>IF('Расчёт'!$F$5="Ввод корректен",IF('Расчёт'!$B$8=1,'Расчёт'!$B$9^2/8*(C92-SIN(C92)),'Расчёт'!$B$10*B92),"")</x:f>
        <x:v>0.2586833973924636</x:v>
      </x:c>
      <x:c r="E92" s="9" t="n">
        <x:f>IF('Расчёт'!$F$5="Ввод корректен",IF('Расчёт'!$B$8=1,'Расчёт'!$B$9*C92/2,'Расчёт'!$B$10+2*B92),"")</x:f>
        <x:v>1.4247591874367558</x:v>
      </x:c>
      <x:c r="F92" s="9" t="n">
        <x:f>IF('Расчёт'!$F$5="Ввод корректен",D92/E92,"")</x:f>
        <x:v>0.1815628912404865</x:v>
      </x:c>
      <x:c r="G92" s="9" t="n">
        <x:f>IF('Расчёт'!$F$5="Ввод корректен",IF('Расчёт'!$B$7=1,71.4*F92^(0.666-0.014*SQRT(F92)),F92^(2/3)/'Расчёт'!$B$14),"")</x:f>
        <x:v>23.15423698029177</x:v>
      </x:c>
      <x:c r="H92" s="9" t="n">
        <x:f>IF('Расчёт'!$F$5="Ввод корректен",G92*SQRT('Расчёт'!$B$13),"")</x:f>
        <x:v>1.2682097895926103</x:v>
      </x:c>
      <x:c r="I92" s="9" t="n">
        <x:f>IF('Расчёт'!$F$5="Ввод корректен",1000*D92*H92,"")</x:f>
        <x:v>328.0648169781978</x:v>
      </x:c>
      <x:c r="J92" s="9" t="n">
        <x:f>IF('Расчёт'!$F$5="Ввод корректен",IF('Расчёт'!$B$8=1,2*SQRT(B92*('Расчёт'!$B$9-B92)),'Расчёт'!$B$10),"")</x:f>
        <x:v>0.41638443774953926</x:v>
      </x:c>
      <x:c r="K92" s="9" t="n">
        <x:f>IF('Расчёт'!$F$5="Ввод корректен",IF(J92&lt;0.000000001,"",H92/SQRT(9.81*D92/J92)),"")</x:f>
        <x:v>0.5137118268378692</x:v>
      </x:c>
    </x:row>
    <x:row r="93" ht="22" customHeight="1">
      <x:c r="A93" s="14" t="n">
        <x:f>ROUND(A92+0.01,2)</x:f>
        <x:v>0.87</x:v>
      </x:c>
      <x:c r="B93" s="9" t="n">
        <x:f>IF('Расчёт'!$F$5="Ввод корректен",IF('Расчёт'!$B$8=1,'Расчёт'!$B$9,'Расчёт'!$B$11)*A93,"")</x:f>
        <x:v>0.522</x:v>
      </x:c>
      <x:c r="C93" s="9" t="n">
        <x:f>IF('Расчёт'!$F$5="Ввод корректен",IF('Расчёт'!$B$8=1,2*ACOS(1-2*A93),0),"")</x:f>
        <x:v>4.8077333702730884</x:v>
      </x:c>
      <x:c r="D93" s="9" t="n">
        <x:f>IF('Расчёт'!$F$5="Ввод корректен",IF('Расчёт'!$B$8=1,'Расчёт'!$B$9^2/8*(C93-SIN(C93)),'Расчёт'!$B$10*B93),"")</x:f>
        <x:v>0.2611436191265008</x:v>
      </x:c>
      <x:c r="E93" s="9" t="n">
        <x:f>IF('Расчёт'!$F$5="Ввод корректен",IF('Расчёт'!$B$8=1,'Расчёт'!$B$9*C93/2,'Расчёт'!$B$10+2*B93),"")</x:f>
        <x:v>1.4423200110819265</x:v>
      </x:c>
      <x:c r="F93" s="9" t="n">
        <x:f>IF('Расчёт'!$F$5="Ввод корректен",D93/E93,"")</x:f>
        <x:v>0.18105802950803498</x:v>
      </x:c>
      <x:c r="G93" s="9" t="n">
        <x:f>IF('Расчёт'!$F$5="Ввод корректен",IF('Расчёт'!$B$7=1,71.4*F93^(0.666-0.014*SQRT(F93)),F93^(2/3)/'Расчёт'!$B$14),"")</x:f>
        <x:v>23.111393606351033</x:v>
      </x:c>
      <x:c r="H93" s="9" t="n">
        <x:f>IF('Расчёт'!$F$5="Ввод корректен",G93*SQRT('Расчёт'!$B$13),"")</x:f>
        <x:v>1.2658631613579132</x:v>
      </x:c>
      <x:c r="I93" s="9" t="n">
        <x:f>IF('Расчёт'!$F$5="Ввод корректен",1000*D93*H93,"")</x:f>
        <x:v>330.57208727591916</x:v>
      </x:c>
      <x:c r="J93" s="9" t="n">
        <x:f>IF('Расчёт'!$F$5="Ввод корректен",IF('Расчёт'!$B$8=1,2*SQRT(B93*('Расчёт'!$B$9-B93)),'Расчёт'!$B$10),"")</x:f>
        <x:v>0.4035641212992056</x:v>
      </x:c>
      <x:c r="K93" s="9" t="n">
        <x:f>IF('Расчёт'!$F$5="Ввод корректен",IF(J93&lt;0.000000001,"",H93/SQRT(9.81*D93/J93)),"")</x:f>
        <x:v>0.5024222020641103</x:v>
      </x:c>
    </x:row>
    <x:row r="94" ht="22" customHeight="1">
      <x:c r="A94" s="14" t="n">
        <x:f>ROUND(A93+0.01,2)</x:f>
        <x:v>0.88</x:v>
      </x:c>
      <x:c r="B94" s="9" t="n">
        <x:f>IF('Расчёт'!$F$5="Ввод корректен",IF('Расчёт'!$B$8=1,'Расчёт'!$B$9,'Расчёт'!$B$11)*A94,"")</x:f>
        <x:v>0.528</x:v>
      </x:c>
      <x:c r="C94" s="9" t="n">
        <x:f>IF('Расчёт'!$F$5="Ввод корректен",IF('Расчёт'!$B$8=1,2*ACOS(1-2*A94),0),"")</x:f>
        <x:v>4.868218883620901</x:v>
      </x:c>
      <x:c r="D94" s="9" t="n">
        <x:f>IF('Расчёт'!$F$5="Ввод корректен",IF('Расчёт'!$B$8=1,'Расчёт'!$B$9^2/8*(C94-SIN(C94)),'Расчёт'!$B$10*B94),"")</x:f>
        <x:v>0.2635245879131085</x:v>
      </x:c>
      <x:c r="E94" s="9" t="n">
        <x:f>IF('Расчёт'!$F$5="Ввод корректен",IF('Расчёт'!$B$8=1,'Расчёт'!$B$9*C94/2,'Расчёт'!$B$10+2*B94),"")</x:f>
        <x:v>1.4604656650862702</x:v>
      </x:c>
      <x:c r="F94" s="9" t="n">
        <x:f>IF('Расчёт'!$F$5="Ввод корректен",D94/E94,"")</x:f>
        <x:v>0.18043874239079905</x:v>
      </x:c>
      <x:c r="G94" s="9" t="n">
        <x:f>IF('Расчёт'!$F$5="Ввод корректен",IF('Расчёт'!$B$7=1,71.4*F94^(0.666-0.014*SQRT(F94)),F94^(2/3)/'Расчёт'!$B$14),"")</x:f>
        <x:v>23.058784399998444</x:v>
      </x:c>
      <x:c r="H94" s="9" t="n">
        <x:f>IF('Расчёт'!$F$5="Ввод корректен",G94*SQRT('Расчёт'!$B$13),"")</x:f>
        <x:v>1.2629816364527375</x:v>
      </x:c>
      <x:c r="I94" s="9" t="n">
        <x:f>IF('Расчёт'!$F$5="Ввод корректен",1000*D94*H94,"")</x:f>
        <x:v>332.8267152880311</x:v>
      </x:c>
      <x:c r="J94" s="9" t="n">
        <x:f>IF('Расчёт'!$F$5="Ввод корректен",IF('Расчёт'!$B$8=1,2*SQRT(B94*('Расчёт'!$B$9-B94)),'Расчёт'!$B$10),"")</x:f>
        <x:v>0.389953843422526</x:v>
      </x:c>
      <x:c r="K94" s="9" t="n">
        <x:f>IF('Расчёт'!$F$5="Ввод корректен",IF(J94&lt;0.000000001,"",H94/SQRT(9.81*D94/J94)),"")</x:f>
        <x:v>0.4905220826059412</x:v>
      </x:c>
    </x:row>
    <x:row r="95" ht="22" customHeight="1">
      <x:c r="A95" s="14" t="n">
        <x:f>ROUND(A94+0.01,2)</x:f>
        <x:v>0.89</x:v>
      </x:c>
      <x:c r="B95" s="9" t="n">
        <x:f>IF('Расчёт'!$F$5="Ввод корректен",IF('Расчёт'!$B$8=1,'Расчёт'!$B$9,'Расчёт'!$B$11)*A95,"")</x:f>
        <x:v>0.534</x:v>
      </x:c>
      <x:c r="C95" s="9" t="n">
        <x:f>IF('Расчёт'!$F$5="Ввод корректен",IF('Расчёт'!$B$8=1,2*ACOS(1-2*A95),0),"")</x:f>
        <x:v>4.9309242880582635</x:v>
      </x:c>
      <x:c r="D95" s="9" t="n">
        <x:f>IF('Расчёт'!$F$5="Ввод корректен",IF('Расчёт'!$B$8=1,'Расчёт'!$B$9^2/8*(C95-SIN(C95)),'Расчёт'!$B$10*B95),"")</x:f>
        <x:v>0.2658213148374528</x:v>
      </x:c>
      <x:c r="E95" s="9" t="n">
        <x:f>IF('Расчёт'!$F$5="Ввод корректен",IF('Расчёт'!$B$8=1,'Расчёт'!$B$9*C95/2,'Расчёт'!$B$10+2*B95),"")</x:f>
        <x:v>1.479277286417479</x:v>
      </x:c>
      <x:c r="F95" s="9" t="n">
        <x:f>IF('Расчёт'!$F$5="Ввод корректен",D95/E95,"")</x:f>
        <x:v>0.17969674602468896</x:v>
      </x:c>
      <x:c r="G95" s="9" t="n">
        <x:f>IF('Расчёт'!$F$5="Ввод корректен",IF('Расчёт'!$B$7=1,71.4*F95^(0.666-0.014*SQRT(F95)),F95^(2/3)/'Расчёт'!$B$14),"")</x:f>
        <x:v>22.995669984749956</x:v>
      </x:c>
      <x:c r="H95" s="9" t="n">
        <x:f>IF('Расчёт'!$F$5="Ввод корректен",G95*SQRT('Расчёт'!$B$13),"")</x:f>
        <x:v>1.259524717559203</x:v>
      </x:c>
      <x:c r="I95" s="9" t="n">
        <x:f>IF('Расчёт'!$F$5="Ввод корректен",1000*D95*H95,"")</x:f>
        <x:v>334.8085164918587</x:v>
      </x:c>
      <x:c r="J95" s="9" t="n">
        <x:f>IF('Расчёт'!$F$5="Ввод корректен",IF('Расчёт'!$B$8=1,2*SQRT(B95*('Расчёт'!$B$9-B95)),'Расчёт'!$B$10),"")</x:f>
        <x:v>0.37546770833188825</x:v>
      </x:c>
      <x:c r="K95" s="9" t="n">
        <x:f>IF('Расчёт'!$F$5="Ввод корректен",IF(J95&lt;0.000000001,"",H95/SQRT(9.81*D95/J95)),"")</x:f>
        <x:v>0.47792922280056344</x:v>
      </x:c>
    </x:row>
    <x:row r="96" ht="22" customHeight="1">
      <x:c r="A96" s="14" t="n">
        <x:f>ROUND(A95+0.01,2)</x:f>
        <x:v>0.9</x:v>
      </x:c>
      <x:c r="B96" s="9" t="n">
        <x:f>IF('Расчёт'!$F$5="Ввод корректен",IF('Расчёт'!$B$8=1,'Расчёт'!$B$9,'Расчёт'!$B$11)*A96,"")</x:f>
        <x:v>0.54</x:v>
      </x:c>
      <x:c r="C96" s="9" t="n">
        <x:f>IF('Расчёт'!$F$5="Ввод корректен",IF('Расчёт'!$B$8=1,2*ACOS(1-2*A96),0),"")</x:f>
        <x:v>4.996183089593018</x:v>
      </x:c>
      <x:c r="D96" s="9" t="n">
        <x:f>IF('Расчёт'!$F$5="Ввод корректен",IF('Расчёт'!$B$8=1,'Расчёт'!$B$9^2/8*(C96-SIN(C96)),'Расчёт'!$B$10*B96),"")</x:f>
        <x:v>0.26802823903168577</x:v>
      </x:c>
      <x:c r="E96" s="9" t="n">
        <x:f>IF('Расчёт'!$F$5="Ввод корректен",IF('Расчёт'!$B$8=1,'Расчёт'!$B$9*C96/2,'Расчёт'!$B$10+2*B96),"")</x:f>
        <x:v>1.4988549268779052</x:v>
      </x:c>
      <x:c r="F96" s="9" t="n">
        <x:f>IF('Расчёт'!$F$5="Ввод корректен",D96/E96,"")</x:f>
        <x:v>0.17882200220002947</x:v>
      </x:c>
      <x:c r="G96" s="9" t="n">
        <x:f>IF('Расчёт'!$F$5="Ввод корректен",IF('Расчёт'!$B$7=1,71.4*F96^(0.666-0.014*SQRT(F96)),F96^(2/3)/'Расчёт'!$B$14),"")</x:f>
        <x:v>22.92115013492431</x:v>
      </x:c>
      <x:c r="H96" s="9" t="n">
        <x:f>IF('Расчёт'!$F$5="Ввод корректен",G96*SQRT('Расчёт'!$B$13),"")</x:f>
        <x:v>1.2554430972860626</x:v>
      </x:c>
      <x:c r="I96" s="9" t="n">
        <x:f>IF('Расчёт'!$F$5="Ввод корректен",1000*D96*H96,"")</x:f>
        <x:v>336.4942025700687</x:v>
      </x:c>
      <x:c r="J96" s="9" t="n">
        <x:f>IF('Расчёт'!$F$5="Ввод корректен",IF('Расчёт'!$B$8=1,2*SQRT(B96*('Расчёт'!$B$9-B96)),'Расчёт'!$B$10),"")</x:f>
        <x:v>0.3599999999999998</x:v>
      </x:c>
      <x:c r="K96" s="9" t="n">
        <x:f>IF('Расчёт'!$F$5="Ввод корректен",IF(J96&lt;0.000000001,"",H96/SQRT(9.81*D96/J96)),"")</x:f>
        <x:v>0.46454041477304464</x:v>
      </x:c>
    </x:row>
    <x:row r="97" ht="22" customHeight="1">
      <x:c r="A97" s="14" t="n">
        <x:f>ROUND(A96+0.01,2)</x:f>
        <x:v>0.91</x:v>
      </x:c>
      <x:c r="B97" s="9" t="n">
        <x:f>IF('Расчёт'!$F$5="Ввод корректен",IF('Расчёт'!$B$8=1,'Расчёт'!$B$9,'Расчёт'!$B$11)*A97,"")</x:f>
        <x:v>0.546</x:v>
      </x:c>
      <x:c r="C97" s="9" t="n">
        <x:f>IF('Расчёт'!$F$5="Ввод корректен",IF('Расчёт'!$B$8=1,2*ACOS(1-2*A97),0),"")</x:f>
        <x:v>5.064414691117997</x:v>
      </x:c>
      <x:c r="D97" s="9" t="n">
        <x:f>IF('Расчёт'!$F$5="Ввод корректен",IF('Расчёт'!$B$8=1,'Расчёт'!$B$9^2/8*(C97-SIN(C97)),'Расчёт'!$B$10*B97),"")</x:f>
        <x:v>0.2701390889390522</x:v>
      </x:c>
      <x:c r="E97" s="9" t="n">
        <x:f>IF('Расчёт'!$F$5="Ввод корректен",IF('Расчёт'!$B$8=1,'Расчёт'!$B$9*C97/2,'Расчёт'!$B$10+2*B97),"")</x:f>
        <x:v>1.519324407335399</x:v>
      </x:c>
      <x:c r="F97" s="9" t="n">
        <x:f>IF('Расчёт'!$F$5="Ввод корректен",D97/E97,"")</x:f>
        <x:v>0.17780211233019277</x:v>
      </x:c>
      <x:c r="G97" s="9" t="n">
        <x:f>IF('Расчёт'!$F$5="Ввод корректен",IF('Расчёт'!$B$7=1,71.4*F97^(0.666-0.014*SQRT(F97)),F97^(2/3)/'Расчёт'!$B$14),"")</x:f>
        <x:v>22.834108590891688</x:v>
      </x:c>
      <x:c r="H97" s="9" t="n">
        <x:f>IF('Расчёт'!$F$5="Ввод корректен",G97*SQRT('Расчёт'!$B$13),"")</x:f>
        <x:v>1.250675635575388</x:v>
      </x:c>
      <x:c r="I97" s="9" t="n">
        <x:f>IF('Расчёт'!$F$5="Ввод корректен",1000*D97*H97,"")</x:f>
        <x:v>337.8563767526054</x:v>
      </x:c>
      <x:c r="J97" s="9" t="n">
        <x:f>IF('Расчёт'!$F$5="Ввод корректен",IF('Расчёт'!$B$8=1,2*SQRT(B97*('Расчёт'!$B$9-B97)),'Расчёт'!$B$10),"")</x:f>
        <x:v>0.34341811251010024</x:v>
      </x:c>
      <x:c r="K97" s="9" t="n">
        <x:f>IF('Расчёт'!$F$5="Ввод корректен",IF(J97&lt;0.000000001,"",H97/SQRT(9.81*D97/J97)),"")</x:f>
        <x:v>0.4502234056252006</x:v>
      </x:c>
    </x:row>
    <x:row r="98" ht="22" customHeight="1">
      <x:c r="A98" s="14" t="n">
        <x:f>ROUND(A97+0.01,2)</x:f>
        <x:v>0.92</x:v>
      </x:c>
      <x:c r="B98" s="9" t="n">
        <x:f>IF('Расчёт'!$F$5="Ввод корректен",IF('Расчёт'!$B$8=1,'Расчёт'!$B$9,'Расчёт'!$B$11)*A98,"")</x:f>
        <x:v>0.552</x:v>
      </x:c>
      <x:c r="C98" s="9" t="n">
        <x:f>IF('Расчёт'!$F$5="Ввод корректен",IF('Расчёт'!$B$8=1,2*ACOS(1-2*A98),0),"")</x:f>
        <x:v>5.136159098333393</x:v>
      </x:c>
      <x:c r="D98" s="9" t="n">
        <x:f>IF('Расчёт'!$F$5="Ввод корректен",IF('Расчёт'!$B$8=1,'Расчёт'!$B$9^2/8*(C98-SIN(C98)),'Расчёт'!$B$10*B98),"")</x:f>
        <x:v>0.2721466911629443</x:v>
      </x:c>
      <x:c r="E98" s="9" t="n">
        <x:f>IF('Расчёт'!$F$5="Ввод корректен",IF('Расчёт'!$B$8=1,'Расчёт'!$B$9*C98/2,'Расчёт'!$B$10+2*B98),"")</x:f>
        <x:v>1.5408477295000178</x:v>
      </x:c>
      <x:c r="F98" s="9" t="n">
        <x:f>IF('Расчёт'!$F$5="Ввод корректен",D98/E98,"")</x:f>
        <x:v>0.17662140518664482</x:v>
      </x:c>
      <x:c r="G98" s="9" t="n">
        <x:f>IF('Расчёт'!$F$5="Ввод корректен",IF('Расчёт'!$B$7=1,71.4*F98^(0.666-0.014*SQRT(F98)),F98^(2/3)/'Расчёт'!$B$14),"")</x:f>
        <x:v>22.733130033875266</x:v>
      </x:c>
      <x:c r="H98" s="9" t="n">
        <x:f>IF('Расчёт'!$F$5="Ввод корректен",G98*SQRT('Расчёт'!$B$13),"")</x:f>
        <x:v>1.2451448122251665</x:v>
      </x:c>
      <x:c r="I98" s="9" t="n">
        <x:f>IF('Расчёт'!$F$5="Ввод корректен",1000*D98*H98,"")</x:f>
        <x:v>338.86204066578466</x:v>
      </x:c>
      <x:c r="J98" s="9" t="n">
        <x:f>IF('Расчёт'!$F$5="Ввод корректен",IF('Расчёт'!$B$8=1,2*SQRT(B98*('Расчёт'!$B$9-B98)),'Расчёт'!$B$10),"")</x:f>
        <x:v>0.3255518391900126</x:v>
      </x:c>
      <x:c r="K98" s="9" t="n">
        <x:f>IF('Расчёт'!$F$5="Ввод корректен",IF(J98&lt;0.000000001,"",H98/SQRT(9.81*D98/J98)),"")</x:f>
        <x:v>0.434804376884507</x:v>
      </x:c>
    </x:row>
    <x:row r="99" ht="22" customHeight="1">
      <x:c r="A99" s="14" t="n">
        <x:f>ROUND(A98+0.01,2)</x:f>
        <x:v>0.93</x:v>
      </x:c>
      <x:c r="B99" s="9" t="n">
        <x:f>IF('Расчёт'!$F$5="Ввод корректен",IF('Расчёт'!$B$8=1,'Расчёт'!$B$9,'Расчёт'!$B$11)*A99,"")</x:f>
        <x:v>0.558</x:v>
      </x:c>
      <x:c r="C99" s="9" t="n">
        <x:f>IF('Расчёт'!$F$5="Ввод корректен",IF('Расчёт'!$B$8=1,2*ACOS(1-2*A99),0),"")</x:f>
        <x:v>5.212131998550811</x:v>
      </x:c>
      <x:c r="D99" s="9" t="n">
        <x:f>IF('Расчёт'!$F$5="Ввод корректен",IF('Расчёт'!$B$8=1,'Расчёт'!$B$9^2/8*(C99-SIN(C99)),'Расчёт'!$B$10*B99),"")</x:f>
        <x:v>0.2740426980802343</x:v>
      </x:c>
      <x:c r="E99" s="9" t="n">
        <x:f>IF('Расчёт'!$F$5="Ввод корректен",IF('Расчёт'!$B$8=1,'Расчёт'!$B$9*C99/2,'Расчёт'!$B$10+2*B99),"")</x:f>
        <x:v>1.5636395995652432</x:v>
      </x:c>
      <x:c r="F99" s="9" t="n">
        <x:f>IF('Расчёт'!$F$5="Ввод корректен",D99/E99,"")</x:f>
        <x:v>0.1752595023536303</x:v>
      </x:c>
      <x:c r="G99" s="9" t="n">
        <x:f>IF('Расчёт'!$F$5="Ввод корректен",IF('Расчёт'!$B$7=1,71.4*F99^(0.666-0.014*SQRT(F99)),F99^(2/3)/'Расчёт'!$B$14),"")</x:f>
        <x:v>22.61636960259841</x:v>
      </x:c>
      <x:c r="H99" s="9" t="n">
        <x:f>IF('Расчёт'!$F$5="Ввод корректен",G99*SQRT('Расчёт'!$B$13),"")</x:f>
        <x:v>1.2387495800217299</x:v>
      </x:c>
      <x:c r="I99" s="9" t="n">
        <x:f>IF('Расчёт'!$F$5="Ввод корректен",1000*D99*H99,"")</x:f>
        <x:v>339.4702771549119</x:v>
      </x:c>
      <x:c r="J99" s="9" t="n">
        <x:f>IF('Расчёт'!$F$5="Ввод корректен",IF('Расчёт'!$B$8=1,2*SQRT(B99*('Расчёт'!$B$9-B99)),'Расчёт'!$B$10),"")</x:f>
        <x:v>0.30617641973215354</x:v>
      </x:c>
      <x:c r="K99" s="9" t="n">
        <x:f>IF('Расчёт'!$F$5="Ввод корректен",IF(J99&lt;0.000000001,"",H99/SQRT(9.81*D99/J99)),"")</x:f>
        <x:v>0.4180476335690892</x:v>
      </x:c>
    </x:row>
    <x:row r="100" ht="22" customHeight="1">
      <x:c r="A100" s="14" t="n">
        <x:f>ROUND(A99+0.01,2)</x:f>
        <x:v>0.94</x:v>
      </x:c>
      <x:c r="B100" s="9" t="n">
        <x:f>IF('Расчёт'!$F$5="Ввод корректен",IF('Расчёт'!$B$8=1,'Расчёт'!$B$9,'Расчёт'!$B$11)*A100,"")</x:f>
        <x:v>0.564</x:v>
      </x:c>
      <x:c r="C100" s="9" t="n">
        <x:f>IF('Расчёт'!$F$5="Ввод корректен",IF('Расчёт'!$B$8=1,2*ACOS(1-2*A100),0),"")</x:f>
        <x:v>5.293317054497795</x:v>
      </x:c>
      <x:c r="D100" s="9" t="n">
        <x:f>IF('Расчёт'!$F$5="Ввод корректен",IF('Расчёт'!$B$8=1,'Расчёт'!$B$9^2/8*(C100-SIN(C100)),'Расчёт'!$B$10*B100),"")</x:f>
        <x:v>0.2758171831841369</x:v>
      </x:c>
      <x:c r="E100" s="9" t="n">
        <x:f>IF('Расчёт'!$F$5="Ввод корректен",IF('Расчёт'!$B$8=1,'Расчёт'!$B$9*C100/2,'Расчёт'!$B$10+2*B100),"")</x:f>
        <x:v>1.5879951163493384</x:v>
      </x:c>
      <x:c r="F100" s="9" t="n">
        <x:f>IF('Расчёт'!$F$5="Ввод корректен",D100/E100,"")</x:f>
        <x:v>0.17368893666261168</x:v>
      </x:c>
      <x:c r="G100" s="9" t="n">
        <x:f>IF('Расчёт'!$F$5="Ввод корректен",IF('Расчёт'!$B$7=1,71.4*F100^(0.666-0.014*SQRT(F100)),F100^(2/3)/'Расчёт'!$B$14),"")</x:f>
        <x:v>22.481336398692864</x:v>
      </x:c>
      <x:c r="H100" s="9" t="n">
        <x:f>IF('Расчёт'!$F$5="Ввод корректен",G100*SQRT('Расчёт'!$B$13),"")</x:f>
        <x:v>1.2313535068426036</x:v>
      </x:c>
      <x:c r="I100" s="9" t="n">
        <x:f>IF('Расчёт'!$F$5="Ввод корректен",1000*D100*H100,"")</x:f>
        <x:v>339.6284557612357</x:v>
      </x:c>
      <x:c r="J100" s="9" t="n">
        <x:f>IF('Расчёт'!$F$5="Ввод корректен",IF('Расчёт'!$B$8=1,2*SQRT(B100*('Расчёт'!$B$9-B100)),'Расчёт'!$B$10),"")</x:f>
        <x:v>0.2849842100889101</x:v>
      </x:c>
      <x:c r="K100" s="9" t="n">
        <x:f>IF('Расчёт'!$F$5="Ввод корректен",IF(J100&lt;0.000000001,"",H100/SQRT(9.81*D100/J100)),"")</x:f>
        <x:v>0.3996207103621015</x:v>
      </x:c>
    </x:row>
    <x:row r="101" ht="22" customHeight="1">
      <x:c r="A101" s="14" t="n">
        <x:f>ROUND(A100+0.01,2)</x:f>
        <x:v>0.95</x:v>
      </x:c>
      <x:c r="B101" s="9" t="n">
        <x:f>IF('Расчёт'!$F$5="Ввод корректен",IF('Расчёт'!$B$8=1,'Расчёт'!$B$9,'Расчёт'!$B$11)*A101,"")</x:f>
        <x:v>0.57</x:v>
      </x:c>
      <x:c r="C101" s="9" t="n">
        <x:f>IF('Расчёт'!$F$5="Ввод корректен",IF('Расчёт'!$B$8=1,2*ACOS(1-2*A101),0),"")</x:f>
        <x:v>5.3811316835870615</x:v>
      </x:c>
      <x:c r="D101" s="9" t="n">
        <x:f>IF('Расчёт'!$F$5="Ввод корректен",IF('Расчёт'!$B$8=1,'Расчёт'!$B$9^2/8*(C101-SIN(C101)),'Расчёт'!$B$10*B101),"")</x:f>
        <x:v>0.2774580072040972</x:v>
      </x:c>
      <x:c r="E101" s="9" t="n">
        <x:f>IF('Расчёт'!$F$5="Ввод корректен",IF('Расчёт'!$B$8=1,'Расчёт'!$B$9*C101/2,'Расчёт'!$B$10+2*B101),"")</x:f>
        <x:v>1.6143395050761185</x:v>
      </x:c>
      <x:c r="F101" s="9" t="n">
        <x:f>IF('Расчёт'!$F$5="Ввод корректен",D101/E101,"")</x:f>
        <x:v>0.17187091459489165</x:v>
      </x:c>
      <x:c r="G101" s="9" t="n">
        <x:f>IF('Расчёт'!$F$5="Ввод корректен",IF('Расчёт'!$B$7=1,71.4*F101^(0.666-0.014*SQRT(F101)),F101^(2/3)/'Расчёт'!$B$14),"")</x:f>
        <x:v>22.32450850207534</x:v>
      </x:c>
      <x:c r="H101" s="9" t="n">
        <x:f>IF('Расчёт'!$F$5="Ввод корректен",G101*SQRT('Расчёт'!$B$13),"")</x:f>
        <x:v>1.2227636891802531</x:v>
      </x:c>
      <x:c r="I101" s="9" t="n">
        <x:f>IF('Расчёт'!$F$5="Ввод корректен",1000*D101*H101,"")</x:f>
        <x:v>339.26557648148315</x:v>
      </x:c>
      <x:c r="J101" s="9" t="n">
        <x:f>IF('Расчёт'!$F$5="Ввод корректен",IF('Расчёт'!$B$8=1,2*SQRT(B101*('Расчёт'!$B$9-B101)),'Расчёт'!$B$10),"")</x:f>
        <x:v>0.2615339366124405</x:v>
      </x:c>
      <x:c r="K101" s="9" t="n">
        <x:f>IF('Расчёт'!$F$5="Ввод корректен",IF(J101&lt;0.000000001,"",H101/SQRT(9.81*D101/J101)),"")</x:f>
        <x:v>0.37902985903108455</x:v>
      </x:c>
    </x:row>
    <x:row r="102" ht="22" customHeight="1">
      <x:c r="A102" s="14" t="n">
        <x:f>ROUND(A101+0.01,2)</x:f>
        <x:v>0.96</x:v>
      </x:c>
      <x:c r="B102" s="9" t="n">
        <x:f>IF('Расчёт'!$F$5="Ввод корректен",IF('Расчёт'!$B$8=1,'Расчёт'!$B$9,'Расчёт'!$B$11)*A102,"")</x:f>
        <x:v>0.576</x:v>
      </x:c>
      <x:c r="C102" s="9" t="n">
        <x:f>IF('Расчёт'!$F$5="Ввод корректен",IF('Расчёт'!$B$8=1,2*ACOS(1-2*A102),0),"")</x:f>
        <x:v>5.477753624018263</x:v>
      </x:c>
      <x:c r="D102" s="9" t="n">
        <x:f>IF('Расчёт'!$F$5="Ввод корректен",IF('Расчёт'!$B$8=1,'Расчёт'!$B$9^2/8*(C102-SIN(C102)),'Расчёт'!$B$10*B102),"")</x:f>
        <x:v>0.27894975319321336</x:v>
      </x:c>
      <x:c r="E102" s="9" t="n">
        <x:f>IF('Расчёт'!$F$5="Ввод корректен",IF('Расчёт'!$B$8=1,'Расчёт'!$B$9*C102/2,'Расчёт'!$B$10+2*B102),"")</x:f>
        <x:v>1.6433260872054787</x:v>
      </x:c>
      <x:c r="F102" s="9" t="n">
        <x:f>IF('Расчёт'!$F$5="Ввод корректен",D102/E102,"")</x:f>
        <x:v>0.16974704860164125</x:v>
      </x:c>
      <x:c r="G102" s="9" t="n">
        <x:f>IF('Расчёт'!$F$5="Ввод корректен",IF('Расчёт'!$B$7=1,71.4*F102^(0.666-0.014*SQRT(F102)),F102^(2/3)/'Расчёт'!$B$14),"")</x:f>
        <x:v>22.14058230849141</x:v>
      </x:c>
      <x:c r="H102" s="9" t="n">
        <x:f>IF('Расчёт'!$F$5="Ввод корректен",G102*SQRT('Расчёт'!$B$13),"")</x:f>
        <x:v>1.2126896366660551</x:v>
      </x:c>
      <x:c r="I102" s="9" t="n">
        <x:f>IF('Расчёт'!$F$5="Ввод корректен",1000*D102*H102,"")</x:f>
        <x:v>338.2794748479637</x:v>
      </x:c>
      <x:c r="J102" s="9" t="n">
        <x:f>IF('Расчёт'!$F$5="Ввод корректен",IF('Расчёт'!$B$8=1,2*SQRT(B102*('Расчёт'!$B$9-B102)),'Расчёт'!$B$10),"")</x:f>
        <x:v>0.23515101530718518</x:v>
      </x:c>
      <x:c r="K102" s="9" t="n">
        <x:f>IF('Расчёт'!$F$5="Ввод корректен",IF(J102&lt;0.000000001,"",H102/SQRT(9.81*D102/J102)),"")</x:f>
        <x:v>0.3554885368047204</x:v>
      </x:c>
    </x:row>
    <x:row r="103" ht="22" customHeight="1">
      <x:c r="A103" s="14" t="n">
        <x:f>ROUND(A102+0.01,2)</x:f>
        <x:v>0.97</x:v>
      </x:c>
      <x:c r="B103" s="9" t="n">
        <x:f>IF('Расчёт'!$F$5="Ввод корректен",IF('Расчёт'!$B$8=1,'Расчёт'!$B$9,'Расчёт'!$B$11)*A103,"")</x:f>
        <x:v>0.582</x:v>
      </x:c>
      <x:c r="C103" s="9" t="n">
        <x:f>IF('Расчёт'!$F$5="Ввод корректен",IF('Расчёт'!$B$8=1,2*ACOS(1-2*A103),0),"")</x:f>
        <x:v>5.586853264633664</x:v>
      </x:c>
      <x:c r="D103" s="9" t="n">
        <x:f>IF('Расчёт'!$F$5="Ввод корректен",IF('Расчёт'!$B$8=1,'Расчёт'!$B$9^2/8*(C103-SIN(C103)),'Расчёт'!$B$10*B103),"")</x:f>
        <x:v>0.2802717547173354</x:v>
      </x:c>
      <x:c r="E103" s="9" t="n">
        <x:f>IF('Расчёт'!$F$5="Ввод корректен",IF('Расчёт'!$B$8=1,'Расчёт'!$B$9*C103/2,'Расчёт'!$B$10+2*B103),"")</x:f>
        <x:v>1.676055979390099</x:v>
      </x:c>
      <x:c r="F103" s="9" t="n">
        <x:f>IF('Расчёт'!$F$5="Ввод корректен",D103/E103,"")</x:f>
        <x:v>0.16722099868008206</x:v>
      </x:c>
      <x:c r="G103" s="9" t="n">
        <x:f>IF('Расчёт'!$F$5="Ввод корректен",IF('Расчёт'!$B$7=1,71.4*F103^(0.666-0.014*SQRT(F103)),F103^(2/3)/'Расчёт'!$B$14),"")</x:f>
        <x:v>21.920806689696235</x:v>
      </x:c>
      <x:c r="H103" s="9" t="n">
        <x:f>IF('Расчёт'!$F$5="Ввод корректен",G103*SQRT('Расчёт'!$B$13),"")</x:f>
        <x:v>1.2006520302656776</x:v>
      </x:c>
      <x:c r="I103" s="9" t="n">
        <x:f>IF('Расчёт'!$F$5="Ввод корректен",1000*D103*H103,"")</x:f>
        <x:v>336.5088513274927</x:v>
      </x:c>
      <x:c r="J103" s="9" t="n">
        <x:f>IF('Расчёт'!$F$5="Ввод корректен",IF('Расчёт'!$B$8=1,2*SQRT(B103*('Расчёт'!$B$9-B103)),'Расчёт'!$B$10),"")</x:f>
        <x:v>0.20470466531078385</x:v>
      </x:c>
      <x:c r="K103" s="9" t="n">
        <x:f>IF('Расчёт'!$F$5="Ввод корректен",IF(J103&lt;0.000000001,"",H103/SQRT(9.81*D103/J103)),"")</x:f>
        <x:v>0.32760978135149443</x:v>
      </x:c>
    </x:row>
    <x:row r="104" ht="22" customHeight="1">
      <x:c r="A104" s="14" t="n">
        <x:f>ROUND(A103+0.01,2)</x:f>
        <x:v>0.98</x:v>
      </x:c>
      <x:c r="B104" s="9" t="n">
        <x:f>IF('Расчёт'!$F$5="Ввод корректен",IF('Расчёт'!$B$8=1,'Расчёт'!$B$9,'Расчёт'!$B$11)*A104,"")</x:f>
        <x:v>0.588</x:v>
      </x:c>
      <x:c r="C104" s="9" t="n">
        <x:f>IF('Расчёт'!$F$5="Ввод корректен",IF('Расчёт'!$B$8=1,2*ACOS(1-2*A104),0),"")</x:f>
        <x:v>5.71559708876293</x:v>
      </x:c>
      <x:c r="D104" s="9" t="n">
        <x:f>IF('Расчёт'!$F$5="Ввод корректен",IF('Расчёт'!$B$8=1,'Расчёт'!$B$9^2/8*(C104-SIN(C104)),'Расчёт'!$B$10*B104),"")</x:f>
        <x:v>0.2813938689943319</x:v>
      </x:c>
      <x:c r="E104" s="9" t="n">
        <x:f>IF('Расчёт'!$F$5="Ввод корректен",IF('Расчёт'!$B$8=1,'Расчёт'!$B$9*C104/2,'Расчёт'!$B$10+2*B104),"")</x:f>
        <x:v>1.714679126628879</x:v>
      </x:c>
      <x:c r="F104" s="9" t="n">
        <x:f>IF('Расчёт'!$F$5="Ввод корректен",D104/E104,"")</x:f>
        <x:v>0.1641087621726418</x:v>
      </x:c>
      <x:c r="G104" s="9" t="n">
        <x:f>IF('Расчёт'!$F$5="Ввод корректен",IF('Расчёт'!$B$7=1,71.4*F104^(0.666-0.014*SQRT(F104)),F104^(2/3)/'Расчёт'!$B$14),"")</x:f>
        <x:v>21.64847504944442</x:v>
      </x:c>
      <x:c r="H104" s="9" t="n">
        <x:f>IF('Расчёт'!$F$5="Ввод корректен",G104*SQRT('Расчёт'!$B$13),"")</x:f>
        <x:v>1.1857358120168475</x:v>
      </x:c>
      <x:c r="I104" s="9" t="n">
        <x:f>IF('Расчёт'!$F$5="Ввод корректен",1000*D104*H104,"")</x:f>
        <x:v>333.65878774855656</x:v>
      </x:c>
      <x:c r="J104" s="9" t="n">
        <x:f>IF('Расчёт'!$F$5="Ввод корректен",IF('Расчёт'!$B$8=1,2*SQRT(B104*('Расчёт'!$B$9-B104)),'Расчёт'!$B$10),"")</x:f>
        <x:v>0.16800000000000007</x:v>
      </x:c>
      <x:c r="K104" s="9" t="n">
        <x:f>IF('Расчёт'!$F$5="Ввод корректен",IF(J104&lt;0.000000001,"",H104/SQRT(9.81*D104/J104)),"")</x:f>
        <x:v>0.29251676279326083</x:v>
      </x:c>
    </x:row>
    <x:row r="105" ht="22" customHeight="1">
      <x:c r="A105" s="14" t="n">
        <x:f>ROUND(A104+0.01,2)</x:f>
        <x:v>0.99</x:v>
      </x:c>
      <x:c r="B105" s="9" t="n">
        <x:f>IF('Расчёт'!$F$5="Ввод корректен",IF('Расчёт'!$B$8=1,'Расчёт'!$B$9,'Расчёт'!$B$11)*A105,"")</x:f>
        <x:v>0.594</x:v>
      </x:c>
      <x:c r="C105" s="9" t="n">
        <x:f>IF('Расчёт'!$F$5="Ввод корректен",IF('Расчёт'!$B$8=1,2*ACOS(1-2*A105),0),"")</x:f>
        <x:v>5.882515622533347</x:v>
      </x:c>
      <x:c r="D105" s="9" t="n">
        <x:f>IF('Расчёт'!$F$5="Ввод корректен",IF('Расчёт'!$B$8=1,'Расчёт'!$B$9^2/8*(C105-SIN(C105)),'Расчёт'!$B$10*B105),"")</x:f>
        <x:v>0.28226478140456135</x:v>
      </x:c>
      <x:c r="E105" s="9" t="n">
        <x:f>IF('Расчёт'!$F$5="Ввод корректен",IF('Расчёт'!$B$8=1,'Расчёт'!$B$9*C105/2,'Расчёт'!$B$10+2*B105),"")</x:f>
        <x:v>1.7647546867600041</x:v>
      </x:c>
      <x:c r="F105" s="9" t="n">
        <x:f>IF('Расчёт'!$F$5="Ввод корректен",D105/E105,"")</x:f>
        <x:v>0.15994561936695265</x:v>
      </x:c>
      <x:c r="G105" s="9" t="n">
        <x:f>IF('Расчёт'!$F$5="Ввод корректен",IF('Расчёт'!$B$7=1,71.4*F105^(0.666-0.014*SQRT(F105)),F105^(2/3)/'Расчёт'!$B$14),"")</x:f>
        <x:v>21.281429373020753</x:v>
      </x:c>
      <x:c r="H105" s="9" t="n">
        <x:f>IF('Расчёт'!$F$5="Ввод корректен",G105*SQRT('Расчёт'!$B$13),"")</x:f>
        <x:v>1.165631892355649</x:v>
      </x:c>
      <x:c r="I105" s="9" t="n">
        <x:f>IF('Расчёт'!$F$5="Ввод корректен",1000*D105*H105,"")</x:f>
        <x:v>329.01683129395246</x:v>
      </x:c>
      <x:c r="J105" s="9" t="n">
        <x:f>IF('Расчёт'!$F$5="Ввод корректен",IF('Расчёт'!$B$8=1,2*SQRT(B105*('Расчёт'!$B$9-B105)),'Расчёт'!$B$10),"")</x:f>
        <x:v>0.11939849245279445</x:v>
      </x:c>
      <x:c r="K105" s="9" t="n">
        <x:f>IF('Расчёт'!$F$5="Ввод корректен",IF(J105&lt;0.000000001,"",H105/SQRT(9.81*D105/J105)),"")</x:f>
        <x:v>0.24204604597638474</x:v>
      </x:c>
    </x:row>
    <x:row r="106" ht="22" customHeight="1">
      <x:c r="A106" s="14" t="n">
        <x:f>ROUND(A105+0.01,2)</x:f>
        <x:v>1</x:v>
      </x:c>
      <x:c r="B106" s="9" t="n">
        <x:f>IF('Расчёт'!$F$5="Ввод корректен",IF('Расчёт'!$B$8=1,'Расчёт'!$B$9,'Расчёт'!$B$11)*A106,"")</x:f>
        <x:v>0.6</x:v>
      </x:c>
      <x:c r="C106" s="9" t="n">
        <x:f>IF('Расчёт'!$F$5="Ввод корректен",IF('Расчёт'!$B$8=1,2*ACOS(1-2*A106),0),"")</x:f>
        <x:v>6.283185307179586</x:v>
      </x:c>
      <x:c r="D106" s="9" t="n">
        <x:f>IF('Расчёт'!$F$5="Ввод корректен",IF('Расчёт'!$B$8=1,'Расчёт'!$B$9^2/8*(C106-SIN(C106)),'Расчёт'!$B$10*B106),"")</x:f>
        <x:v>0.2827433388230814</x:v>
      </x:c>
      <x:c r="E106" s="9" t="n">
        <x:f>IF('Расчёт'!$F$5="Ввод корректен",IF('Расчёт'!$B$8=1,'Расчёт'!$B$9*C106/2,'Расчёт'!$B$10+2*B106),"")</x:f>
        <x:v>1.8849555921538759</x:v>
      </x:c>
      <x:c r="F106" s="9" t="n">
        <x:f>IF('Расчёт'!$F$5="Ввод корректен",D106/E106,"")</x:f>
        <x:v>0.15</x:v>
      </x:c>
      <x:c r="G106" s="9" t="n">
        <x:f>IF('Расчёт'!$F$5="Ввод корректен",IF('Расчёт'!$B$7=1,71.4*F106^(0.666-0.014*SQRT(F106)),F106^(2/3)/'Расчёт'!$B$14),"")</x:f>
        <x:v>20.391180504562165</x:v>
      </x:c>
      <x:c r="H106" s="9" t="n">
        <x:f>IF('Расчёт'!$F$5="Ввод корректен",G106*SQRT('Расчёт'!$B$13),"")</x:f>
        <x:v>1.1168709536508272</x:v>
      </x:c>
      <x:c r="I106" s="9" t="n">
        <x:f>IF('Расчёт'!$F$5="Ввод корректен",1000*D106*H106,"")</x:f>
        <x:v>315.78782246975385</x:v>
      </x:c>
      <x:c r="J106" s="9" t="n">
        <x:f>IF('Расчёт'!$F$5="Ввод корректен",IF('Расчёт'!$B$8=1,2*SQRT(B106*('Расчёт'!$B$9-B106)),'Расчёт'!$B$10),"")</x:f>
        <x:v>0</x:v>
      </x:c>
      <x:c r="K106" s="9" t="str">
        <x:f>IF('Расчёт'!$F$5="Ввод корректен",IF(J106&lt;0.000000001,"",H106/SQRT(9.81*D106/J106)),"")</x:f>
      </x:c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</x:row>
  </x:sheetData>
  <x:pageMargins left="0.7" right="0.7" top="0.75" bottom="0.75" header="0.3" footer="0.3"/>
</x:worksheet>
</file>